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codeName="{372AB895-14C1-FC20-EB20-F1B4BCFD95AE}"/>
  <workbookPr showInkAnnotation="0" codeName="ThisWorkbook"/>
  <mc:AlternateContent xmlns:mc="http://schemas.openxmlformats.org/markup-compatibility/2006">
    <mc:Choice Requires="x15">
      <x15ac:absPath xmlns:x15ac="http://schemas.microsoft.com/office/spreadsheetml/2010/11/ac" url="Z:\Clients\T\Tarrif Cine &amp; Finance Ltd\CORP\2024-2025\BSE\Quarter Compliances - sep 2024\R 31\"/>
    </mc:Choice>
  </mc:AlternateContent>
  <xr:revisionPtr revIDLastSave="0" documentId="13_ncr:1_{45B58A7A-69DE-4E26-8159-335551F3452A}" xr6:coauthVersionLast="47" xr6:coauthVersionMax="47" xr10:uidLastSave="{00000000-0000-0000-0000-000000000000}"/>
  <bookViews>
    <workbookView xWindow="-120" yWindow="-120" windowWidth="20730" windowHeight="11160" tabRatio="907" activeTab="50"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5" i="71" l="1"/>
  <c r="V15" i="71"/>
  <c r="S15" i="71"/>
  <c r="M15" i="71"/>
  <c r="O15" i="71" s="1"/>
  <c r="K15" i="71"/>
  <c r="X15" i="34"/>
  <c r="U15" i="34"/>
  <c r="O15" i="34"/>
  <c r="Q15" i="34" s="1"/>
  <c r="M15" i="34"/>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AD15" i="5"/>
  <c r="Z15" i="5"/>
  <c r="X15" i="5"/>
  <c r="U15" i="5"/>
  <c r="O15" i="5"/>
  <c r="Q15" i="5" s="1"/>
  <c r="M15" i="5"/>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c r="AA41" i="1"/>
  <c r="T44" i="1" l="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7"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7" i="34" l="1"/>
  <c r="L17" i="34"/>
  <c r="K17" i="34"/>
  <c r="J3" i="34"/>
  <c r="V16" i="25"/>
  <c r="AC13" i="11"/>
  <c r="N13" i="5"/>
  <c r="V13" i="5"/>
  <c r="T13" i="3"/>
  <c r="L13" i="2"/>
  <c r="L13" i="4"/>
  <c r="T13" i="4"/>
  <c r="AC13" i="6"/>
  <c r="AC13" i="16"/>
  <c r="AC13" i="14"/>
  <c r="AC13" i="18"/>
  <c r="M17"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R15" i="34" l="1"/>
  <c r="P15" i="71"/>
  <c r="P15" i="28"/>
  <c r="P16" i="28"/>
  <c r="P18" i="28"/>
  <c r="P17" i="28"/>
  <c r="R15" i="5"/>
  <c r="R17" i="5"/>
  <c r="Q17" i="1" s="1"/>
  <c r="P23" i="2"/>
  <c r="P24" i="2"/>
  <c r="P21" i="2"/>
  <c r="P22" i="2"/>
  <c r="P19" i="2"/>
  <c r="P20" i="2"/>
  <c r="P17" i="2"/>
  <c r="P18" i="2"/>
  <c r="P15" i="2"/>
  <c r="P1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L15" i="71" l="1"/>
  <c r="N15" i="34"/>
  <c r="V15" i="34"/>
  <c r="T15" i="71"/>
  <c r="L15" i="28"/>
  <c r="T17" i="28"/>
  <c r="L17" i="28"/>
  <c r="T16" i="28"/>
  <c r="L18" i="28"/>
  <c r="L16" i="28"/>
  <c r="T18" i="28"/>
  <c r="T15" i="28"/>
  <c r="N15" i="5"/>
  <c r="V15" i="5"/>
  <c r="M17" i="1"/>
  <c r="U17" i="1"/>
  <c r="V17" i="5"/>
  <c r="N17" i="5"/>
  <c r="T24" i="2"/>
  <c r="L24" i="2"/>
  <c r="T23" i="2"/>
  <c r="L23" i="2"/>
  <c r="T22" i="2"/>
  <c r="L22" i="2"/>
  <c r="L21" i="2"/>
  <c r="T21" i="2"/>
  <c r="T20" i="2"/>
  <c r="L20" i="2"/>
  <c r="L19" i="2"/>
  <c r="T19" i="2"/>
  <c r="L18" i="2"/>
  <c r="T18" i="2"/>
  <c r="T17" i="2"/>
  <c r="L17" i="2"/>
  <c r="L16" i="2"/>
  <c r="T16" i="2"/>
  <c r="T15" i="2"/>
  <c r="L15"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C19" i="2" l="1"/>
  <c r="AC21" i="2"/>
  <c r="AC20" i="2"/>
  <c r="AC24" i="2"/>
  <c r="AC15" i="2"/>
  <c r="AC17" i="2"/>
  <c r="AC23" i="2"/>
  <c r="AD13" i="5"/>
  <c r="AF15" i="5"/>
  <c r="AG13" i="5" s="1"/>
  <c r="H17" i="1" s="1"/>
  <c r="AC22" i="2"/>
  <c r="AC18" i="2"/>
  <c r="AC16" i="2"/>
  <c r="AD13" i="6"/>
  <c r="H20" i="1" s="1"/>
  <c r="AD1" i="3"/>
  <c r="AD13" i="14"/>
  <c r="H23" i="1" s="1"/>
  <c r="V3" i="24"/>
  <c r="V16" i="24"/>
  <c r="V17"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7" i="34"/>
  <c r="AB17" i="34"/>
  <c r="AA17" i="34"/>
  <c r="N17" i="34"/>
  <c r="P17" i="34"/>
  <c r="O17" i="34"/>
  <c r="N3" i="34"/>
  <c r="O3" i="34"/>
  <c r="Q3" i="34"/>
  <c r="Q17" i="34"/>
  <c r="P3" i="34"/>
  <c r="U3" i="34"/>
  <c r="W17" i="34"/>
  <c r="X17" i="34" s="1"/>
  <c r="T17" i="34"/>
  <c r="Y17" i="34"/>
  <c r="S3" i="34"/>
  <c r="X3" i="34"/>
  <c r="Y3" i="34"/>
  <c r="W3" i="34"/>
  <c r="U17" i="34"/>
  <c r="T3" i="34"/>
  <c r="S17" i="34"/>
  <c r="R3" i="34"/>
  <c r="R17"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<sst xmlns="http://schemas.openxmlformats.org/spreadsheetml/2006/main" count="4575" uniqueCount="896">
  <si>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</si>
  <si>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</si>
  <si>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</si>
  <si>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</si>
  <si>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</si>
  <si>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</si>
  <si>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</si>
  <si>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</si>
  <si>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</si>
  <si>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</si>
  <si>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</si>
  <si>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</si>
  <si>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</si>
  <si>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</si>
  <si>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</si>
  <si>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</si>
  <si>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</si>
  <si>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</si>
  <si>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</si>
  <si>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</si>
  <si>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</si>
  <si>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</si>
  <si>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</si>
  <si>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</si>
  <si>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</si>
  <si>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</si>
  <si>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</si>
  <si>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</si>
  <si>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</si>
  <si>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</si>
  <si>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</si>
  <si>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</si>
  <si>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</si>
  <si>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</si>
  <si>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</si>
  <si>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</si>
  <si>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</si>
  <si>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</si>
  <si>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</si>
  <si>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</si>
  <si>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</si>
  <si>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</si>
  <si>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</si>
  <si>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</si>
  <si>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</si>
  <si>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</si>
  <si>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</si>
  <si>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</si>
  <si>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</si>
  <si>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</si>
  <si>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</si>
  <si>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</si>
  <si>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</si>
  <si>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</si>
  <si>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</si>
  <si>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</si>
  <si>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</si>
  <si>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</si>
  <si>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</si>
  <si>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</si>
  <si>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</si>
  <si>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</si>
  <si>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</si>
  <si>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</si>
  <si>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</si>
  <si>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</si>
  <si>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</si>
  <si>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</si>
  <si>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</si>
  <si>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</si>
  <si>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</si>
  <si>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</si>
  <si>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</si>
  <si>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</si>
  <si>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</si>
  <si>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</si>
  <si>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</si>
  <si>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</si>
  <si>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</si>
  <si>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</si>
  <si>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</si>
  <si>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</si>
  <si>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</si>
  <si>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</si>
  <si>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</si>
  <si>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</si>
  <si>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</si>
  <si>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</si>
  <si>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</si>
  <si>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</si>
  <si>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</si>
  <si>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</si>
  <si>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</si>
  <si>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</si>
  <si>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</si>
  <si>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</si>
  <si>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</si>
  <si>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</si>
  <si>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</si>
  <si>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</si>
  <si>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</si>
  <si>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</si>
  <si>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</si>
  <si>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</si>
  <si>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</si>
  <si>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</si>
  <si>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</si>
  <si>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</si>
  <si>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</si>
  <si>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</si>
  <si>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</si>
  <si>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</si>
  <si>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</si>
  <si>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</si>
  <si>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</si>
  <si>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</si>
  <si>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</si>
  <si>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</si>
  <si>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</si>
  <si>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</si>
  <si>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</si>
  <si>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</si>
  <si>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</si>
  <si>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</si>
  <si>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</si>
  <si>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</si>
  <si>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</si>
  <si>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</si>
  <si>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</si>
  <si>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</si>
  <si>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</si>
  <si>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</si>
  <si>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</si>
  <si>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</si>
  <si>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</si>
  <si>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</si>
  <si>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</si>
  <si>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</si>
  <si>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</si>
  <si>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</si>
  <si>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</si>
  <si>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</si>
  <si>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</si>
  <si>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</si>
  <si>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</si>
  <si>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</si>
  <si>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</si>
  <si>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</si>
  <si>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</si>
  <si>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</si>
  <si>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</si>
  <si>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</si>
  <si>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</si>
  <si>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</si>
  <si>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</si>
  <si>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</si>
  <si>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</si>
  <si>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</si>
  <si>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</si>
  <si>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</si>
  <si>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</si>
  <si>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</si>
  <si>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</si>
  <si>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</si>
  <si>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</si>
  <si>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</si>
  <si>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</si>
  <si>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</si>
  <si>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</si>
  <si>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</si>
  <si>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</si>
  <si>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</si>
  <si>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</si>
  <si>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</si>
  <si>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</si>
  <si>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</si>
  <si>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</si>
  <si>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</si>
  <si>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</si>
  <si>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</si>
  <si>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</si>
  <si>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</si>
  <si>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</si>
  <si>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</si>
  <si>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</si>
  <si>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</si>
  <si>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</si>
  <si>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</si>
  <si>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</si>
  <si>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</si>
  <si>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</si>
  <si>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</si>
  <si>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</si>
  <si>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</si>
  <si>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</si>
  <si>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</si>
  <si>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</si>
  <si>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</si>
  <si>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</si>
  <si>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</si>
  <si>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</si>
  <si>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</si>
  <si>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</si>
  <si>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</si>
  <si>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</si>
  <si>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</si>
  <si>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</si>
  <si>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</si>
  <si>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</si>
  <si>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</si>
  <si>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</si>
  <si>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</si>
  <si>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</si>
  <si>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</si>
  <si>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</si>
  <si>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</si>
  <si>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</si>
  <si>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</si>
  <si>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</si>
  <si>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</si>
  <si>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</si>
  <si>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</si>
  <si>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</si>
  <si>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</si>
  <si>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</si>
  <si>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</si>
  <si>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</si>
  <si>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</si>
  <si>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</si>
  <si>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</si>
  <si>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</si>
  <si>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</si>
  <si>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</si>
  <si>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</si>
  <si>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</si>
  <si>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</si>
  <si>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</si>
  <si>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</si>
  <si>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</si>
  <si>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</si>
  <si>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</si>
  <si>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</si>
  <si>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</si>
  <si>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</si>
  <si>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</si>
  <si>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</si>
  <si>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</si>
  <si>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</si>
  <si>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</si>
  <si>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</si>
  <si>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</si>
  <si>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</si>
  <si>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</si>
  <si>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</si>
  <si>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</si>
  <si>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</si>
  <si>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</si>
  <si>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</si>
  <si>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</si>
  <si>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</si>
  <si>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</si>
  <si>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</si>
  <si>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</si>
  <si>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</si>
  <si>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</si>
  <si>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</si>
  <si>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</si>
  <si>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</si>
  <si>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</si>
  <si>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</si>
  <si>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</si>
  <si>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</si>
  <si>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</si>
  <si>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</si>
  <si>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</si>
  <si>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</si>
  <si>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</si>
  <si>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</si>
  <si>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</si>
  <si>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</si>
  <si>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</si>
  <si>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</si>
  <si>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</si>
  <si>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</si>
  <si>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</si>
  <si>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</si>
  <si>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</si>
  <si>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</si>
  <si>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</si>
  <si>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</si>
  <si>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</si>
  <si>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</si>
  <si>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</si>
  <si>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</si>
  <si>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</si>
  <si>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</si>
  <si>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</si>
  <si>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</si>
  <si>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</si>
  <si>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</si>
  <si>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</si>
  <si>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</si>
  <si>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</si>
  <si>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</si>
  <si>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</si>
  <si>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</si>
  <si>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</si>
  <si>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</si>
  <si>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</si>
  <si>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</si>
  <si>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</si>
  <si>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</si>
  <si>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</si>
  <si>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</si>
  <si>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</si>
  <si>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</si>
  <si>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</si>
  <si>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</si>
  <si>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</si>
  <si>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</si>
  <si>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</si>
  <si>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</si>
  <si>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</si>
  <si>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</si>
  <si>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</si>
  <si>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</si>
  <si>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</si>
  <si>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</si>
  <si>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</si>
  <si>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</si>
  <si>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</si>
  <si>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</si>
  <si>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</si>
  <si>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</si>
  <si>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</si>
  <si>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</si>
  <si>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</si>
  <si>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</si>
  <si>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</si>
  <si>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</si>
  <si>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</si>
  <si>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</si>
  <si>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</si>
  <si>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</si>
  <si>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</si>
  <si>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</si>
  <si>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</si>
  <si>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</si>
  <si>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</si>
  <si>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</si>
  <si>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</si>
  <si>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</si>
  <si>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</si>
  <si>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</si>
  <si>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</si>
  <si>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</si>
  <si>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</si>
  <si>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</si>
  <si>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</si>
  <si>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</si>
  <si>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</si>
  <si>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</si>
  <si>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</si>
  <si>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</si>
  <si>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</si>
  <si>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</si>
  <si>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</si>
  <si>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</si>
  <si>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</si>
  <si>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</si>
  <si>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</si>
  <si>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</si>
  <si>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</si>
  <si>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</si>
  <si>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</si>
  <si>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</si>
  <si>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</si>
  <si>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</si>
  <si>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</si>
  <si>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</si>
  <si>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</si>
  <si>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</si>
  <si>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</si>
  <si>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</si>
  <si>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</si>
  <si>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</si>
  <si>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</si>
  <si>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</si>
  <si>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</si>
  <si>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</si>
  <si>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</si>
  <si>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</si>
  <si>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</si>
  <si>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</si>
  <si>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</si>
  <si>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</si>
  <si>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</si>
  <si>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</si>
  <si>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</si>
  <si>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</si>
  <si>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</si>
  <si>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</si>
  <si>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</si>
  <si>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</si>
  <si>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</si>
  <si>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</si>
  <si>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</si>
  <si>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</si>
  <si>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</si>
  <si>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</si>
  <si>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</si>
  <si>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</si>
  <si>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</si>
  <si>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</si>
  <si>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</si>
  <si>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</si>
  <si>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</si>
  <si>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</si>
  <si>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</si>
  <si>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</si>
  <si>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</si>
  <si>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</si>
  <si>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</si>
  <si>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</si>
  <si>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</si>
  <si>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</si>
  <si>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</si>
  <si>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</si>
  <si>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</si>
  <si>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</si>
  <si>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</si>
  <si>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</si>
  <si>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</si>
  <si>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</si>
  <si>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</si>
  <si>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</si>
  <si>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</si>
  <si>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</si>
  <si>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</si>
  <si>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</si>
  <si>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</si>
  <si>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</si>
  <si>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</si>
  <si>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</si>
  <si>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</si>
  <si>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</si>
  <si>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</si>
  <si>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</si>
  <si>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</si>
  <si>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</si>
  <si>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</si>
  <si>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</si>
  <si>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</si>
  <si>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</si>
  <si>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</si>
  <si>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</si>
  <si>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</si>
  <si>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</si>
  <si>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</si>
  <si>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</si>
  <si>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</si>
  <si>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</si>
  <si>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</si>
  <si>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</si>
  <si>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</si>
  <si>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</si>
  <si>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</si>
  <si>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</si>
  <si>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</si>
  <si>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</si>
  <si>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</si>
  <si>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</si>
  <si>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</si>
  <si>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</si>
  <si>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</si>
  <si>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</si>
  <si>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</si>
  <si>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</si>
  <si>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</si>
  <si>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</si>
  <si>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</si>
  <si>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</si>
  <si>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</si>
  <si>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</si>
  <si>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</si>
  <si>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</si>
  <si>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</si>
  <si>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</si>
  <si>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</si>
  <si>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</si>
  <si>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</si>
  <si>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</si>
  <si>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</si>
  <si>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</si>
  <si>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</si>
  <si>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</si>
  <si>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</si>
  <si>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</si>
  <si>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</si>
  <si>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</si>
  <si>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</si>
  <si>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</si>
  <si>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</si>
  <si>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</si>
  <si>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</si>
  <si>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</si>
  <si>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</si>
  <si>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</si>
  <si>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</si>
  <si>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</si>
  <si>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</si>
  <si>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</si>
  <si>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</si>
  <si>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</si>
  <si>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</si>
  <si>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</si>
  <si>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</si>
  <si>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</si>
  <si>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</si>
  <si>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</si>
  <si>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</si>
  <si>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</si>
  <si>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</si>
  <si>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</si>
  <si>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</si>
  <si>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</si>
  <si>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</si>
  <si>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</si>
  <si>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</si>
  <si>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</si>
  <si>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</si>
  <si>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</si>
  <si>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</si>
  <si>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</si>
  <si>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</si>
  <si>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</si>
  <si>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</si>
  <si>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</si>
  <si>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</si>
  <si>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</si>
  <si>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</si>
  <si>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</si>
  <si>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</si>
  <si>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</si>
  <si>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</si>
  <si>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</si>
  <si>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</si>
  <si>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</si>
  <si>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</si>
  <si>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</si>
  <si>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</si>
  <si>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</si>
  <si>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</si>
  <si>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</si>
  <si>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</si>
  <si>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</si>
  <si>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</si>
  <si>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</si>
  <si>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</si>
  <si>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</si>
  <si>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</si>
  <si>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</si>
  <si>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</si>
  <si>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</si>
  <si>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</si>
  <si>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</si>
  <si>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</si>
  <si>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</si>
  <si>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</si>
  <si>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</si>
  <si>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</si>
  <si>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</si>
  <si>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</si>
  <si>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</si>
  <si>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</si>
  <si>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</si>
  <si>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</si>
  <si>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</si>
  <si>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</si>
  <si>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</si>
  <si>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</si>
  <si>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</si>
  <si>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</si>
  <si>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</si>
  <si>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</si>
  <si>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</si>
  <si>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</si>
  <si>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</si>
  <si>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</si>
  <si>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</si>
  <si>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</si>
  <si>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</si>
  <si>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</si>
  <si>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</si>
  <si>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</si>
  <si>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</si>
  <si>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</si>
  <si>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</si>
  <si>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</si>
  <si>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</si>
  <si>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</si>
  <si>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</si>
  <si>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</si>
  <si>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</si>
  <si>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</si>
  <si>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</si>
  <si>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</si>
  <si>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</si>
  <si>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</si>
  <si>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</si>
  <si>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</si>
  <si>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</si>
  <si>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</si>
  <si>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</si>
  <si>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</si>
  <si>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</si>
  <si>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</si>
  <si>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</si>
  <si>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</si>
  <si>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</si>
  <si>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</si>
  <si>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</si>
  <si>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</si>
  <si>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</si>
  <si>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</si>
  <si>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</si>
  <si>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</si>
  <si>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</si>
  <si>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</si>
  <si>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</si>
  <si>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</si>
  <si>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</si>
  <si>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</si>
  <si>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</si>
  <si>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</si>
  <si>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</si>
  <si>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</si>
  <si>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</si>
  <si>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</si>
  <si>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</si>
  <si>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</si>
  <si>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</si>
  <si>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</si>
  <si>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</si>
  <si>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</si>
  <si>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</si>
  <si>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</si>
  <si>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</si>
  <si>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</si>
  <si>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</si>
  <si>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</si>
  <si>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</si>
  <si>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</si>
  <si>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</si>
  <si>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</si>
  <si>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</si>
  <si>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</si>
  <si>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</si>
  <si>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</si>
  <si>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</si>
  <si>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</si>
  <si>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</si>
  <si>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</si>
  <si>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</si>
  <si>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</si>
  <si>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</si>
  <si>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</si>
  <si>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</si>
  <si>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</si>
  <si>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</si>
  <si>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</si>
  <si>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</si>
  <si>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</si>
  <si>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</si>
  <si>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</si>
  <si>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</si>
  <si>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</si>
  <si>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</si>
  <si>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</si>
  <si>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</si>
  <si>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</si>
  <si>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</si>
  <si>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</si>
  <si>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</si>
  <si>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</si>
  <si>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</si>
  <si>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</si>
  <si>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</si>
  <si>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</si>
  <si>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</si>
  <si>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</si>
  <si>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</si>
  <si>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</si>
  <si>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</si>
  <si>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</si>
  <si>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</si>
  <si>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</si>
  <si>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</si>
  <si>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</si>
  <si>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</si>
  <si>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</si>
  <si>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</si>
  <si>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</si>
  <si>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</si>
  <si>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</si>
  <si>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</si>
  <si>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</si>
  <si>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</si>
  <si>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</si>
  <si>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</si>
  <si>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</si>
  <si>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</si>
  <si>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</si>
  <si>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</si>
  <si>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</si>
  <si>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</si>
  <si>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</si>
  <si>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</si>
  <si>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</si>
  <si>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</si>
  <si>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</si>
  <si>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</si>
  <si>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</si>
  <si>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</si>
  <si>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</si>
  <si>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</si>
  <si>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</si>
  <si>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</si>
  <si>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</si>
  <si>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</si>
  <si>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</si>
  <si>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</si>
  <si>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</si>
  <si>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</si>
  <si>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</si>
  <si>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</si>
  <si>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</si>
  <si>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</si>
  <si>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</si>
  <si>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</si>
  <si>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</si>
  <si>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</si>
  <si>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</si>
  <si>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</si>
  <si>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</si>
  <si>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</si>
  <si>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</si>
  <si>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</si>
  <si>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</si>
  <si>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</si>
  <si>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</si>
  <si>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</si>
  <si>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</si>
  <si>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</si>
  <si>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</si>
  <si>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</si>
  <si>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</si>
  <si>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</si>
  <si>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</si>
  <si>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</si>
  <si>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</si>
  <si>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</si>
  <si>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</si>
  <si>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</si>
  <si>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</si>
  <si>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</si>
  <si>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</si>
  <si>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</si>
  <si>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</si>
  <si>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</si>
  <si>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</si>
  <si>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</si>
  <si>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</si>
  <si>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</si>
  <si>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</si>
  <si>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</si>
  <si>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</si>
  <si>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</si>
  <si>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</si>
  <si>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</si>
  <si>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</si>
  <si>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</si>
  <si>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</si>
  <si>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</si>
  <si>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</si>
  <si>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</si>
  <si>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</si>
  <si>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</si>
  <si>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</si>
  <si>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</si>
  <si>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</si>
  <si>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</si>
  <si>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</si>
  <si>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</si>
  <si>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</si>
  <si>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</si>
  <si>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</si>
  <si>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</si>
  <si>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</si>
  <si>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</si>
  <si>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</si>
  <si>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</si>
  <si>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</si>
  <si>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</si>
  <si>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</si>
  <si>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</si>
  <si>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</si>
  <si>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</si>
  <si>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</si>
  <si>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</si>
  <si>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</si>
  <si>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</si>
  <si>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</si>
  <si>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</si>
  <si>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</si>
  <si>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</si>
  <si>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</si>
  <si>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</si>
  <si>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</si>
  <si>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</si>
  <si>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</si>
  <si>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</si>
  <si>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</si>
  <si>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</si>
  <si>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</si>
  <si>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</si>
  <si>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</si>
  <si>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</si>
  <si>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</si>
  <si>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</si>
  <si>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</si>
  <si>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</si>
  <si>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</si>
  <si>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</si>
  <si>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</si>
  <si>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</si>
  <si>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</si>
  <si>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</si>
  <si>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</si>
  <si>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</si>
  <si>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</si>
  <si>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</si>
  <si>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</si>
  <si>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</si>
  <si>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</si>
  <si>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</si>
  <si>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</si>
  <si>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</si>
  <si>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</si>
  <si>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</si>
  <si>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</si>
  <si>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</si>
  <si>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</si>
  <si>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</si>
  <si>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</si>
  <si>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</si>
  <si>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</si>
  <si>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</si>
  <si>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</si>
  <si>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</si>
  <si>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</si>
  <si>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</si>
  <si>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IEFP</t>
  </si>
  <si>
    <t>INE177E01010</t>
  </si>
  <si>
    <t>512221</t>
  </si>
  <si>
    <t>SPV GLOBAL TRADING LIMITED</t>
  </si>
  <si>
    <t>30-09-2024</t>
  </si>
  <si>
    <t>ASHOK SHARMA</t>
  </si>
  <si>
    <t>GOPAL KRISHNA BABULAL MANGAL</t>
  </si>
  <si>
    <t>KIRTILAL RATANLA SAKHALA</t>
  </si>
  <si>
    <t>PRAHLADRAI PAREEK</t>
  </si>
  <si>
    <t>PRASHANT R JOSHI</t>
  </si>
  <si>
    <t>SEEMA S.N.BHASIN</t>
  </si>
  <si>
    <t>SHAJI VARUGHESE</t>
  </si>
  <si>
    <t>BALKRISHNA BINANI</t>
  </si>
  <si>
    <t>ANIRUDDHA DAS BINANI</t>
  </si>
  <si>
    <t>APARNA MADHUR SOMANI</t>
  </si>
  <si>
    <t>AAIPS1171Q</t>
  </si>
  <si>
    <t>AAGPB5138C</t>
  </si>
  <si>
    <t>AABPB7500R</t>
  </si>
  <si>
    <t>ZZZZZ9999Z</t>
  </si>
  <si>
    <t>BINANI COMMERCIAL CO LLP</t>
  </si>
  <si>
    <t>AATFB4401B</t>
  </si>
  <si>
    <t>ANNIE AGARWAL</t>
  </si>
  <si>
    <t>AENPT7620L</t>
  </si>
  <si>
    <t>PRADEEP KUMAR DAMODAR PRASAD HARLALKA</t>
  </si>
  <si>
    <t>SHARADA BHATTER</t>
  </si>
  <si>
    <t>SUNIL KUMAR AGARWAL</t>
  </si>
  <si>
    <t>AFFPA3922D</t>
  </si>
  <si>
    <t>AEBPB7038J</t>
  </si>
  <si>
    <t>AAAPH3461N</t>
  </si>
  <si>
    <t>PRAGDAS MATHURADAS (BOMBAY) LLP</t>
  </si>
  <si>
    <t>AAVFP8348P</t>
  </si>
  <si>
    <t>060100105118032105100061034084069088084066076079067075034032115116121108101061034119105100116104058032049048048037059032104101105103104116058032049048048037059034032099111110116101110116101100105116097098108101061034034062060100105118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4104101115101032055010115104097114101104111108100101114115032119101114101032111114105103105110097108108121032115117098115099114105098101114115032116111032116104101032077101109111114097110100117109032097110100032065114116105099108101115032111102010065115115111099105097116105111110032105110032049057056053032104111108100105110103032049032115104097114101032101097099104046032084104117115032116104101115101032055032111114105103105110097108032115117098115099114105098101114115010104101108100032111110108121032055032115104097114101115032105110032116111116097108046032084104101121032097114101032110111116032116114097099101097098108101032098121032097110121032109101097110115032111102010099111109109117110105099097116105111110046032087101032104097118101032109097100101032097116116101109112116115032116111032114101097099104032111117116032116111032116104101109032111110032116104101032097100100114101115115101115010097118097105108097098108101032105110032111117114032114101099111114100115046032065108115111044032111117114032082084065032077047115046032066105103115104097114101032083101114118105099101115032080114105118097116101032076105109105116101100010104097115032097108115111032099108097114105102105101100032111110032116104101032115097109101046060047102111110116062060047115112097110062060047112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7101032104097118101010109097100101032115117098109105115115105111110032116111032083116111099107032101120099104097110103101032118105100101032108101116116101114032100097116101100032049051060115117112062116104060047115117112062032078111118101109098101114044010050048049057032097110100032051049115116032077097114099104044032050048050051046060047102111110116062060047115112097110062060047112062010010060047100105118062060047100105118062</t>
  </si>
  <si>
    <t>060100105118032105100061034084069088084066076079067075034032115116121108101061034119105100116104058032049048048037059032104101105103104116058032049048048037059034032099111110116101110116101100105116097098108101061034034062060100105118062060047100105118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4104101115101032055010115104097114101104111108100101114115032119101114101032111114105103105110097108108121032115117098115099114105098101114115032116111032116104101032077101109111114097110100117109032097110100032065114116105099108101115032111102010065115115111099105097116105111110032105110032049057056053032104111108100105110103032049032115104097114101032101097099104046032084104117115032116104101115101032055032111114105103105110097108032115117098115099114105098101114115010104101108100032111110108121032055032115104097114101115032105110032116111116097108046032084104101121032097114101032110111116032116114097099101097098108101032098121032097110121032109101097110115032111102010099111109109117110105099097116105111110046032087101032104097118101032109097100101032097116116101109112116115032116111032114101097099104032111117116032116111032116104101109032111110032116104101032097100100114101115115101115010097118097105108097098108101032105110032111117114032114101099111114100115046032065108115111044032111117114032082084065032077047115046032066105103115104097114101032083101114118105099101115032080114105118097116101032076105109105116101100010104097115032097108115111032099108097114105102105101100032111110032116104101032115097109101046060047102111110116062060047115112097110062060047112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7101032104097118101010109097100101032115117098109105115115105111110032116111032083116111099107032101120099104097110103101032118105100101032108101116116101114032100097116101100032049051060115117112062116104060047115117112062032078111118101109098101114044010050048049057032097110100032051049115116032077097114099104044032050048050051046060047102111110116062060047115112097110062060047112062010010060047100105118062</t>
  </si>
  <si>
    <t>060100105118032105100061034084069088084066076079067075034032115116121108101061034119105100116104058032049048048037059032104101105103104116058032049048048037059034032099111110116101110116101100105116097098108101061034034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4104101115101032055010115104097114101104111108100101114115032119101114101032111114105103105110097108108121032115117098115099114105098101114115032116111032116104101032077101109111114097110100117109032097110100032065114116105099108101115032111102010065115115111099105097116105111110032105110032049057056053032104111108100105110103032049032115104097114101032101097099104046032084104117115032116104101115101032055032111114105103105110097108032115117098115099114105098101114115010104101108100032111110108121032055032115104097114101115032105110032116111116097108046032084104101121032097114101032110111116032116114097099101097098108101032098121032097110121032109101097110115032111102010099111109109117110105099097116105111110046032087101032104097118101032109097100101032097116116101109112116115032116111032114101097099104032111117116032116111032116104101109032111110032116104101032097100100114101115115101115010097118097105108097098108101032105110032111117114032114101099111114100115046032065108115111044032111117114032082084065032077047115046032066105103115104097114101032083101114118105099101115032080114105118097116101032076105109105116101100010104097115032097108115111032099108097114105102105101100032111110032116104101032115097109101046060047102111110116062060047115112097110062060047112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71010321040971181010101090971001010321151170981091051151151051111100321161110320831161110991070321011200991040971101031010321181051001010321081011161161011140321000971161011000320490510601151171120621161040600471151171120620320781111181011090981011140440100500480490570320971101000320510491151160320770971140991040440320500480500510460600471021111101160620600471151120971100620600471120620100100601001051180620600471001051180620600471001051180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</si>
</sst>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60">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8" borderId="15" xfId="0" applyNumberFormat="1" applyFill="1" applyBorder="1" applyAlignment="1" applyProtection="1">
      <alignment horizontal="center" vertical="center"/>
      <protection hidden="1"/>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0" fontId="0" fillId="13" borderId="4" xfId="0" applyFill="1" applyBorder="1" applyAlignment="1" applyProtection="1">
      <alignment horizontal="right"/>
    </xf>
    <xf numFmtId="0" fontId="0" fillId="13" borderId="4" xfId="0" applyFill="1" applyBorder="1" applyAlignment="1" applyProtection="1">
      <alignment horizontal="left"/>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1314450</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1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22.bin"/><Relationship Id="rId4" Type="http://schemas.openxmlformats.org/officeDocument/2006/relationships/ctrlProp" Target="../ctrlProps/ctrlProp17.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397" t="s">
        <v>396</v>
      </c>
      <c r="F6" s="398"/>
      <c r="G6" s="398"/>
      <c r="H6" s="398"/>
      <c r="I6" s="399"/>
    </row>
    <row r="7" spans="4:10">
      <c r="E7" s="214" t="s">
        <v>397</v>
      </c>
      <c r="F7" s="400" t="s">
        <v>398</v>
      </c>
      <c r="G7" s="401"/>
      <c r="H7" s="401"/>
      <c r="I7" s="402"/>
    </row>
    <row r="8" spans="4:10">
      <c r="E8" s="214" t="s">
        <v>399</v>
      </c>
      <c r="F8" s="400" t="s">
        <v>400</v>
      </c>
      <c r="G8" s="403"/>
      <c r="H8" s="403"/>
      <c r="I8" s="404"/>
    </row>
    <row r="9" spans="4:10">
      <c r="E9" s="214" t="s">
        <v>401</v>
      </c>
      <c r="F9" s="400" t="s">
        <v>402</v>
      </c>
      <c r="G9" s="403"/>
      <c r="H9" s="403"/>
      <c r="I9" s="404"/>
    </row>
    <row r="10" spans="4:10">
      <c r="E10" s="214" t="s">
        <v>403</v>
      </c>
      <c r="F10" s="400" t="s">
        <v>582</v>
      </c>
      <c r="G10" s="403"/>
      <c r="H10" s="403"/>
      <c r="I10" s="404"/>
    </row>
    <row r="11" spans="4:10">
      <c r="E11" s="214" t="s">
        <v>581</v>
      </c>
      <c r="F11" s="400" t="s">
        <v>431</v>
      </c>
      <c r="G11" s="403"/>
      <c r="H11" s="403"/>
      <c r="I11" s="404"/>
    </row>
    <row r="12" spans="4:10">
      <c r="E12" s="214" t="s">
        <v>585</v>
      </c>
      <c r="F12" s="400" t="s">
        <v>586</v>
      </c>
      <c r="G12" s="403"/>
      <c r="H12" s="403"/>
      <c r="I12" s="404"/>
    </row>
    <row r="13" spans="4:10">
      <c r="I13" s="213"/>
    </row>
    <row r="14" spans="4:10">
      <c r="I14" s="213"/>
    </row>
    <row r="15" spans="4:10">
      <c r="D15" s="405" t="s">
        <v>404</v>
      </c>
      <c r="E15" s="406"/>
      <c r="F15" s="406"/>
      <c r="G15" s="406"/>
      <c r="H15" s="406"/>
      <c r="I15" s="406"/>
      <c r="J15" s="407"/>
    </row>
    <row r="16" spans="4:10" ht="27.75" customHeight="1">
      <c r="D16" s="408" t="s">
        <v>405</v>
      </c>
      <c r="E16" s="408"/>
      <c r="F16" s="408"/>
      <c r="G16" s="408"/>
      <c r="H16" s="408"/>
      <c r="I16" s="408"/>
      <c r="J16" s="408"/>
    </row>
    <row r="17" spans="4:10" ht="45" customHeight="1">
      <c r="D17" s="409" t="s">
        <v>406</v>
      </c>
      <c r="E17" s="409"/>
      <c r="F17" s="409"/>
      <c r="G17" s="409"/>
      <c r="H17" s="409"/>
      <c r="I17" s="409"/>
      <c r="J17" s="409"/>
    </row>
    <row r="18" spans="4:10">
      <c r="D18" s="215"/>
      <c r="E18" s="215"/>
      <c r="F18" s="215"/>
      <c r="G18" s="215"/>
      <c r="H18" s="215"/>
      <c r="I18" s="216"/>
      <c r="J18" s="215"/>
    </row>
    <row r="19" spans="4:10">
      <c r="I19" s="213"/>
    </row>
    <row r="20" spans="4:10" ht="15.75">
      <c r="D20" s="388" t="s">
        <v>407</v>
      </c>
      <c r="E20" s="389"/>
      <c r="F20" s="389"/>
      <c r="G20" s="389"/>
      <c r="H20" s="389"/>
      <c r="I20" s="389"/>
      <c r="J20" s="390"/>
    </row>
    <row r="21" spans="4:10" ht="18" customHeight="1">
      <c r="D21" s="410" t="s">
        <v>408</v>
      </c>
      <c r="E21" s="411"/>
      <c r="F21" s="411"/>
      <c r="G21" s="411"/>
      <c r="H21" s="411"/>
      <c r="I21" s="411"/>
      <c r="J21" s="412"/>
    </row>
    <row r="22" spans="4:10" ht="16.5" customHeight="1">
      <c r="D22" s="413" t="s">
        <v>409</v>
      </c>
      <c r="E22" s="414"/>
      <c r="F22" s="414"/>
      <c r="G22" s="414"/>
      <c r="H22" s="414"/>
      <c r="I22" s="414"/>
      <c r="J22" s="415"/>
    </row>
    <row r="23" spans="4:10" ht="16.5" customHeight="1">
      <c r="D23" s="374" t="s">
        <v>410</v>
      </c>
      <c r="E23" s="375"/>
      <c r="F23" s="375"/>
      <c r="G23" s="375"/>
      <c r="H23" s="375"/>
      <c r="I23" s="375"/>
      <c r="J23" s="376"/>
    </row>
    <row r="24" spans="4:10" ht="18.75" customHeight="1">
      <c r="D24" s="374" t="s">
        <v>411</v>
      </c>
      <c r="E24" s="375"/>
      <c r="F24" s="375"/>
      <c r="G24" s="375"/>
      <c r="H24" s="375"/>
      <c r="I24" s="375"/>
      <c r="J24" s="376"/>
    </row>
    <row r="25" spans="4:10" ht="28.5" customHeight="1">
      <c r="D25" s="377" t="s">
        <v>412</v>
      </c>
      <c r="E25" s="378"/>
      <c r="F25" s="378"/>
      <c r="G25" s="378"/>
      <c r="H25" s="378"/>
      <c r="I25" s="378"/>
      <c r="J25" s="379"/>
    </row>
    <row r="26" spans="4:10">
      <c r="I26" s="213"/>
    </row>
    <row r="27" spans="4:10">
      <c r="I27" s="213"/>
    </row>
    <row r="28" spans="4:10" ht="15.75">
      <c r="D28" s="394" t="s">
        <v>413</v>
      </c>
      <c r="E28" s="395"/>
      <c r="F28" s="395"/>
      <c r="G28" s="395"/>
      <c r="H28" s="395"/>
      <c r="I28" s="395"/>
      <c r="J28" s="396"/>
    </row>
    <row r="29" spans="4:10">
      <c r="D29" s="217">
        <v>1</v>
      </c>
      <c r="E29" s="386" t="s">
        <v>414</v>
      </c>
      <c r="F29" s="387"/>
      <c r="G29" s="387"/>
      <c r="H29" s="387"/>
      <c r="I29" s="387"/>
      <c r="J29" s="220" t="s">
        <v>415</v>
      </c>
    </row>
    <row r="30" spans="4:10">
      <c r="D30" s="217">
        <v>2</v>
      </c>
      <c r="E30" s="386" t="s">
        <v>432</v>
      </c>
      <c r="F30" s="387"/>
      <c r="G30" s="387"/>
      <c r="H30" s="387"/>
      <c r="I30" s="387"/>
      <c r="J30" s="220" t="s">
        <v>432</v>
      </c>
    </row>
    <row r="31" spans="4:10">
      <c r="D31" s="217">
        <v>3</v>
      </c>
      <c r="E31" s="386" t="s">
        <v>433</v>
      </c>
      <c r="F31" s="387"/>
      <c r="G31" s="387"/>
      <c r="H31" s="387"/>
      <c r="I31" s="387"/>
      <c r="J31" s="220" t="s">
        <v>433</v>
      </c>
    </row>
    <row r="32" spans="4:10">
      <c r="D32" s="217">
        <v>4</v>
      </c>
      <c r="E32" s="386" t="s">
        <v>434</v>
      </c>
      <c r="F32" s="387"/>
      <c r="G32" s="387"/>
      <c r="H32" s="387"/>
      <c r="I32" s="387"/>
      <c r="J32" s="220" t="s">
        <v>434</v>
      </c>
    </row>
    <row r="33" spans="4:10">
      <c r="D33" s="217">
        <v>5</v>
      </c>
      <c r="E33" s="386" t="s">
        <v>847</v>
      </c>
      <c r="F33" s="387"/>
      <c r="G33" s="387"/>
      <c r="H33" s="387"/>
      <c r="I33" s="387"/>
      <c r="J33" s="220" t="s">
        <v>847</v>
      </c>
    </row>
    <row r="34" spans="4:10">
      <c r="D34" s="218"/>
      <c r="E34" s="218"/>
      <c r="F34" s="218"/>
      <c r="G34" s="218"/>
      <c r="H34" s="218"/>
      <c r="I34" s="219"/>
      <c r="J34" s="218"/>
    </row>
    <row r="35" spans="4:10">
      <c r="D35" s="218"/>
      <c r="E35" s="218"/>
      <c r="F35" s="218"/>
      <c r="G35" s="218"/>
      <c r="H35" s="218"/>
      <c r="I35" s="219"/>
      <c r="J35" s="218"/>
    </row>
    <row r="36" spans="4:10" ht="15.75">
      <c r="D36" s="388" t="s">
        <v>579</v>
      </c>
      <c r="E36" s="389"/>
      <c r="F36" s="389"/>
      <c r="G36" s="389"/>
      <c r="H36" s="389"/>
      <c r="I36" s="389"/>
      <c r="J36" s="390"/>
    </row>
    <row r="37" spans="4:10" ht="30" customHeight="1">
      <c r="D37" s="391" t="s">
        <v>580</v>
      </c>
      <c r="E37" s="392"/>
      <c r="F37" s="392"/>
      <c r="G37" s="392"/>
      <c r="H37" s="392"/>
      <c r="I37" s="392"/>
      <c r="J37" s="393"/>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88" t="s">
        <v>583</v>
      </c>
      <c r="E41" s="389"/>
      <c r="F41" s="389"/>
      <c r="G41" s="389"/>
      <c r="H41" s="389"/>
      <c r="I41" s="389"/>
      <c r="J41" s="390"/>
    </row>
    <row r="42" spans="4:10" ht="60" customHeight="1">
      <c r="D42" s="420" t="s">
        <v>435</v>
      </c>
      <c r="E42" s="421"/>
      <c r="F42" s="421"/>
      <c r="G42" s="421"/>
      <c r="H42" s="421"/>
      <c r="I42" s="421"/>
      <c r="J42" s="422"/>
    </row>
    <row r="43" spans="4:10" ht="49.5" customHeight="1">
      <c r="D43" s="423" t="s">
        <v>416</v>
      </c>
      <c r="E43" s="424"/>
      <c r="F43" s="424"/>
      <c r="G43" s="424"/>
      <c r="H43" s="424"/>
      <c r="I43" s="424"/>
      <c r="J43" s="425"/>
    </row>
    <row r="44" spans="4:10" ht="53.25" customHeight="1">
      <c r="D44" s="423" t="s">
        <v>417</v>
      </c>
      <c r="E44" s="424"/>
      <c r="F44" s="424"/>
      <c r="G44" s="424"/>
      <c r="H44" s="424"/>
      <c r="I44" s="424"/>
      <c r="J44" s="425"/>
    </row>
    <row r="45" spans="4:10" ht="30" customHeight="1">
      <c r="D45" s="410" t="s">
        <v>418</v>
      </c>
      <c r="E45" s="426"/>
      <c r="F45" s="426"/>
      <c r="G45" s="426"/>
      <c r="H45" s="426"/>
      <c r="I45" s="426"/>
      <c r="J45" s="427"/>
    </row>
    <row r="46" spans="4:10" ht="56.25" customHeight="1">
      <c r="D46" s="380" t="s">
        <v>419</v>
      </c>
      <c r="E46" s="381"/>
      <c r="F46" s="381"/>
      <c r="G46" s="381"/>
      <c r="H46" s="381"/>
      <c r="I46" s="381"/>
      <c r="J46" s="382"/>
    </row>
    <row r="47" spans="4:10" ht="84.75" customHeight="1">
      <c r="D47" s="380" t="s">
        <v>420</v>
      </c>
      <c r="E47" s="381"/>
      <c r="F47" s="381"/>
      <c r="G47" s="381"/>
      <c r="H47" s="381"/>
      <c r="I47" s="381"/>
      <c r="J47" s="382"/>
    </row>
    <row r="48" spans="4:10" ht="61.5" customHeight="1">
      <c r="D48" s="383" t="s">
        <v>421</v>
      </c>
      <c r="E48" s="384"/>
      <c r="F48" s="384"/>
      <c r="G48" s="384"/>
      <c r="H48" s="384"/>
      <c r="I48" s="384"/>
      <c r="J48" s="385"/>
    </row>
    <row r="49" spans="4:10">
      <c r="I49" s="213"/>
    </row>
    <row r="50" spans="4:10">
      <c r="I50" s="213"/>
    </row>
    <row r="51" spans="4:10" ht="15.75">
      <c r="D51" s="394" t="s">
        <v>584</v>
      </c>
      <c r="E51" s="395"/>
      <c r="F51" s="395"/>
      <c r="G51" s="395"/>
      <c r="H51" s="395"/>
      <c r="I51" s="395"/>
      <c r="J51" s="396"/>
    </row>
    <row r="52" spans="4:10" ht="20.100000000000001" customHeight="1">
      <c r="D52" s="417" t="s">
        <v>422</v>
      </c>
      <c r="E52" s="417"/>
      <c r="F52" s="417"/>
      <c r="G52" s="417"/>
      <c r="H52" s="417"/>
      <c r="I52" s="417"/>
      <c r="J52" s="417"/>
    </row>
    <row r="53" spans="4:10" ht="20.100000000000001" customHeight="1">
      <c r="D53" s="417" t="s">
        <v>423</v>
      </c>
      <c r="E53" s="417"/>
      <c r="F53" s="417"/>
      <c r="G53" s="417"/>
      <c r="H53" s="417"/>
      <c r="I53" s="417"/>
      <c r="J53" s="417"/>
    </row>
    <row r="54" spans="4:10" ht="20.100000000000001" customHeight="1">
      <c r="D54" s="417" t="s">
        <v>424</v>
      </c>
      <c r="E54" s="417"/>
      <c r="F54" s="417"/>
      <c r="G54" s="417"/>
      <c r="H54" s="417"/>
      <c r="I54" s="417"/>
      <c r="J54" s="417"/>
    </row>
    <row r="55" spans="4:10" ht="42" customHeight="1">
      <c r="D55" s="417" t="s">
        <v>425</v>
      </c>
      <c r="E55" s="417"/>
      <c r="F55" s="417"/>
      <c r="G55" s="417"/>
      <c r="H55" s="417"/>
      <c r="I55" s="417"/>
      <c r="J55" s="417"/>
    </row>
    <row r="56" spans="4:10" ht="38.25" customHeight="1">
      <c r="D56" s="417" t="s">
        <v>426</v>
      </c>
      <c r="E56" s="417"/>
      <c r="F56" s="417"/>
      <c r="G56" s="417"/>
      <c r="H56" s="417"/>
      <c r="I56" s="417"/>
      <c r="J56" s="417"/>
    </row>
    <row r="57" spans="4:10" ht="38.25" customHeight="1">
      <c r="D57" s="418" t="s">
        <v>427</v>
      </c>
      <c r="E57" s="417"/>
      <c r="F57" s="417"/>
      <c r="G57" s="417"/>
      <c r="H57" s="417"/>
      <c r="I57" s="417"/>
      <c r="J57" s="417"/>
    </row>
    <row r="58" spans="4:10" ht="38.25" customHeight="1">
      <c r="D58" s="418" t="s">
        <v>428</v>
      </c>
      <c r="E58" s="417"/>
      <c r="F58" s="417"/>
      <c r="G58" s="417"/>
      <c r="H58" s="417"/>
      <c r="I58" s="417"/>
      <c r="J58" s="417"/>
    </row>
    <row r="59" spans="4:10" ht="25.5" customHeight="1">
      <c r="D59" s="419" t="s">
        <v>429</v>
      </c>
      <c r="E59" s="416"/>
      <c r="F59" s="416"/>
      <c r="G59" s="416"/>
      <c r="H59" s="416"/>
      <c r="I59" s="416"/>
      <c r="J59" s="416"/>
    </row>
    <row r="60" spans="4:10" ht="27.75" customHeight="1">
      <c r="D60" s="416" t="s">
        <v>430</v>
      </c>
      <c r="E60" s="416"/>
      <c r="F60" s="416"/>
      <c r="G60" s="416"/>
      <c r="H60" s="416"/>
      <c r="I60" s="416"/>
      <c r="J60" s="416"/>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5" workbookViewId="0">
      <selection activeCell="F17" sqref="F17"/>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29" t="s">
        <v>90</v>
      </c>
      <c r="F5" s="430"/>
      <c r="S5" t="s">
        <v>445</v>
      </c>
    </row>
    <row r="6" spans="5:24" ht="20.100000000000001" customHeight="1">
      <c r="E6" s="15" t="s">
        <v>106</v>
      </c>
      <c r="F6" s="239" t="s">
        <v>864</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863</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866</v>
      </c>
      <c r="R14" s="206"/>
    </row>
    <row r="15" spans="5:24" ht="36.75" customHeight="1">
      <c r="E15" s="16" t="s">
        <v>92</v>
      </c>
      <c r="F15" s="549" t="s">
        <v>576</v>
      </c>
      <c r="G15" s="169"/>
      <c r="I15" s="206"/>
      <c r="S15" s="206"/>
    </row>
    <row r="16" spans="5:24" ht="22.5" customHeight="1">
      <c r="E16" s="15" t="s">
        <v>227</v>
      </c>
      <c r="F16" s="365" t="str">
        <f>IF(F13=S1,M7,IF(F13=S2,M8,IF(F13=S3,M9,IF(F13=S4,M8,IF(F13=S5,M8,"")))))</f>
        <v>Regulation 31 (1) (b)</v>
      </c>
    </row>
    <row r="17" spans="4:6" s="17" customFormat="1" ht="28.5" customHeight="1">
      <c r="E17" s="15" t="s">
        <v>645</v>
      </c>
      <c r="F17" s="239" t="s">
        <v>104</v>
      </c>
    </row>
    <row r="18" spans="4:6" s="17" customFormat="1" ht="21" hidden="1">
      <c r="E18" s="428"/>
      <c r="F18" s="428"/>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WqYcZN5sVgRXXWFRGlCtAskTm9y4j4cF7gVPmKkq37XO+6pxDQ70v2jMIzHwPx9VBpbkPgmerY5rwC4uyvdRSg==" saltValue="ZeVCMa5MTR3seAjTSDsTJQ=="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16" sqref="F16"/>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550" t="s">
        <v>104</v>
      </c>
      <c r="H9" s="550" t="s">
        <v>104</v>
      </c>
      <c r="I9" s="550" t="s">
        <v>104</v>
      </c>
      <c r="M9">
        <v>1</v>
      </c>
      <c r="N9">
        <v>1</v>
      </c>
      <c r="O9">
        <v>1</v>
      </c>
      <c r="P9">
        <v>1</v>
      </c>
      <c r="R9" t="s">
        <v>495</v>
      </c>
      <c r="S9" t="s">
        <v>496</v>
      </c>
      <c r="T9" t="s">
        <v>497</v>
      </c>
      <c r="U9" t="s">
        <v>498</v>
      </c>
    </row>
    <row r="10" spans="1:21" ht="20.100000000000001" customHeight="1">
      <c r="D10" s="23">
        <v>2</v>
      </c>
      <c r="E10" s="265" t="s">
        <v>109</v>
      </c>
      <c r="F10" s="172" t="s">
        <v>104</v>
      </c>
      <c r="G10" s="551" t="s">
        <v>104</v>
      </c>
      <c r="H10" s="551" t="s">
        <v>104</v>
      </c>
      <c r="I10" s="551" t="s">
        <v>104</v>
      </c>
      <c r="M10">
        <v>1</v>
      </c>
      <c r="N10">
        <v>1</v>
      </c>
      <c r="O10">
        <v>1</v>
      </c>
      <c r="P10">
        <v>1</v>
      </c>
      <c r="R10" t="s">
        <v>499</v>
      </c>
      <c r="S10" t="s">
        <v>500</v>
      </c>
      <c r="T10" t="s">
        <v>501</v>
      </c>
      <c r="U10" t="s">
        <v>502</v>
      </c>
    </row>
    <row r="11" spans="1:21" ht="20.100000000000001" customHeight="1">
      <c r="D11" s="23">
        <v>3</v>
      </c>
      <c r="E11" s="265" t="s">
        <v>110</v>
      </c>
      <c r="F11" s="172" t="s">
        <v>104</v>
      </c>
      <c r="G11" s="551" t="s">
        <v>104</v>
      </c>
      <c r="H11" s="551" t="s">
        <v>104</v>
      </c>
      <c r="I11" s="551" t="s">
        <v>104</v>
      </c>
      <c r="M11">
        <v>1</v>
      </c>
      <c r="N11">
        <v>1</v>
      </c>
      <c r="O11">
        <v>1</v>
      </c>
      <c r="P11">
        <v>1</v>
      </c>
      <c r="R11" t="s">
        <v>503</v>
      </c>
      <c r="S11" t="s">
        <v>504</v>
      </c>
      <c r="T11" t="s">
        <v>505</v>
      </c>
      <c r="U11" t="s">
        <v>506</v>
      </c>
    </row>
    <row r="12" spans="1:21" ht="30">
      <c r="D12" s="23">
        <v>4</v>
      </c>
      <c r="E12" s="265" t="s">
        <v>111</v>
      </c>
      <c r="F12" s="172" t="s">
        <v>104</v>
      </c>
      <c r="G12" s="551" t="s">
        <v>104</v>
      </c>
      <c r="H12" s="551" t="s">
        <v>104</v>
      </c>
      <c r="I12" s="551" t="s">
        <v>104</v>
      </c>
      <c r="M12">
        <v>1</v>
      </c>
      <c r="N12">
        <v>1</v>
      </c>
      <c r="O12">
        <v>1</v>
      </c>
      <c r="P12">
        <v>1</v>
      </c>
      <c r="R12" t="s">
        <v>507</v>
      </c>
      <c r="S12" t="s">
        <v>508</v>
      </c>
      <c r="T12" t="s">
        <v>509</v>
      </c>
      <c r="U12" t="s">
        <v>510</v>
      </c>
    </row>
    <row r="13" spans="1:21" ht="21.75" customHeight="1">
      <c r="D13" s="23">
        <v>5</v>
      </c>
      <c r="E13" s="265" t="s">
        <v>112</v>
      </c>
      <c r="F13" s="172" t="s">
        <v>104</v>
      </c>
      <c r="G13" s="551" t="s">
        <v>104</v>
      </c>
      <c r="H13" s="552" t="s">
        <v>104</v>
      </c>
      <c r="I13" s="552"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553" t="s">
        <v>104</v>
      </c>
      <c r="H14" s="554"/>
      <c r="I14" s="555"/>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556" t="s">
        <v>104</v>
      </c>
      <c r="H15" s="557" t="s">
        <v>104</v>
      </c>
      <c r="I15" s="557" t="s">
        <v>104</v>
      </c>
      <c r="M15" s="17">
        <v>1</v>
      </c>
      <c r="N15" s="17">
        <v>1</v>
      </c>
      <c r="O15" s="17">
        <v>1</v>
      </c>
      <c r="P15" s="17">
        <v>1</v>
      </c>
      <c r="R15" s="17" t="s">
        <v>519</v>
      </c>
      <c r="S15" s="17" t="s">
        <v>520</v>
      </c>
      <c r="T15" s="17" t="s">
        <v>521</v>
      </c>
      <c r="U15" s="17" t="s">
        <v>522</v>
      </c>
    </row>
    <row r="16" spans="1:21" ht="21" customHeight="1">
      <c r="D16" s="24">
        <v>8</v>
      </c>
      <c r="E16" s="267" t="s">
        <v>599</v>
      </c>
      <c r="F16" s="310" t="s">
        <v>104</v>
      </c>
      <c r="G16" s="431"/>
      <c r="H16" s="432"/>
      <c r="I16" s="433"/>
      <c r="R16" s="169" t="s">
        <v>599</v>
      </c>
    </row>
  </sheetData>
  <sheetProtection algorithmName="SHA-512" hashValue="OjZ4areeavrk3UWz5ByD5L84rcmB4MsbisA1OE8/QVe9aB5kNuJ0zwIPhm7zN1PhCnQbZUZmm97+VQnApnR0kA==" saltValue="INBseAsq/nAhlko3GjCWcg=="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R6" zoomScale="90" zoomScaleNormal="90" workbookViewId="0">
      <selection activeCell="AD14" sqref="AD14"/>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712</v>
      </c>
      <c r="AA2" t="s">
        <v>714</v>
      </c>
      <c r="AB2" t="s">
        <v>713</v>
      </c>
    </row>
    <row r="3" spans="5:28" hidden="1"/>
    <row r="4" spans="5:28" hidden="1"/>
    <row r="5" spans="5:28" hidden="1"/>
    <row r="8" spans="5:28" ht="30" customHeight="1">
      <c r="E8" s="440" t="s">
        <v>146</v>
      </c>
      <c r="F8" s="441"/>
      <c r="G8" s="441"/>
      <c r="H8" s="441"/>
      <c r="I8" s="441"/>
      <c r="J8" s="441"/>
      <c r="K8" s="441"/>
      <c r="L8" s="441"/>
      <c r="M8" s="441"/>
      <c r="N8" s="441"/>
      <c r="O8" s="441"/>
      <c r="P8" s="441"/>
      <c r="Q8" s="441"/>
      <c r="R8" s="441"/>
      <c r="S8" s="441"/>
      <c r="T8" s="441"/>
      <c r="U8" s="441"/>
      <c r="V8" s="441"/>
      <c r="W8" s="441"/>
      <c r="X8" s="441"/>
      <c r="Y8" s="441"/>
      <c r="Z8" s="441"/>
      <c r="AA8" s="441"/>
      <c r="AB8" s="442"/>
    </row>
    <row r="9" spans="5:28" ht="22.5" customHeight="1">
      <c r="E9" s="443" t="s">
        <v>374</v>
      </c>
      <c r="F9" s="444"/>
      <c r="G9" s="444"/>
      <c r="H9" s="444"/>
      <c r="I9" s="444"/>
      <c r="J9" s="444"/>
      <c r="K9" s="444"/>
      <c r="L9" s="444"/>
      <c r="M9" s="444"/>
      <c r="N9" s="444"/>
      <c r="O9" s="444"/>
      <c r="P9" s="444"/>
      <c r="Q9" s="444"/>
      <c r="R9" s="444"/>
      <c r="S9" s="444"/>
      <c r="T9" s="444"/>
      <c r="U9" s="444"/>
      <c r="V9" s="444"/>
      <c r="W9" s="444"/>
      <c r="X9" s="444"/>
      <c r="Y9" s="444"/>
      <c r="Z9" s="444"/>
      <c r="AA9" s="444"/>
      <c r="AB9" s="445"/>
    </row>
    <row r="10" spans="5:28" ht="27" customHeight="1">
      <c r="E10" s="438" t="s">
        <v>132</v>
      </c>
      <c r="F10" s="438" t="s">
        <v>133</v>
      </c>
      <c r="G10" s="438" t="s">
        <v>2</v>
      </c>
      <c r="H10" s="438" t="s">
        <v>3</v>
      </c>
      <c r="I10" s="438" t="s">
        <v>4</v>
      </c>
      <c r="J10" s="438" t="s">
        <v>5</v>
      </c>
      <c r="K10" s="438" t="s">
        <v>6</v>
      </c>
      <c r="L10" s="438" t="s">
        <v>7</v>
      </c>
      <c r="M10" s="449" t="s">
        <v>134</v>
      </c>
      <c r="N10" s="450"/>
      <c r="O10" s="450"/>
      <c r="P10" s="451"/>
      <c r="Q10" s="438" t="s">
        <v>9</v>
      </c>
      <c r="R10" s="452" t="s">
        <v>447</v>
      </c>
      <c r="S10" s="438" t="s">
        <v>116</v>
      </c>
      <c r="T10" s="438" t="s">
        <v>11</v>
      </c>
      <c r="U10" s="434" t="s">
        <v>12</v>
      </c>
      <c r="V10" s="435"/>
      <c r="W10" s="434" t="s">
        <v>13</v>
      </c>
      <c r="X10" s="435"/>
      <c r="Y10" s="438" t="s">
        <v>14</v>
      </c>
      <c r="Z10" s="446" t="s">
        <v>707</v>
      </c>
      <c r="AA10" s="447"/>
      <c r="AB10" s="448"/>
    </row>
    <row r="11" spans="5:28" ht="24" customHeight="1">
      <c r="E11" s="439"/>
      <c r="F11" s="439"/>
      <c r="G11" s="439"/>
      <c r="H11" s="439"/>
      <c r="I11" s="439"/>
      <c r="J11" s="439"/>
      <c r="K11" s="439"/>
      <c r="L11" s="439"/>
      <c r="M11" s="446" t="s">
        <v>328</v>
      </c>
      <c r="N11" s="447"/>
      <c r="O11" s="448"/>
      <c r="P11" s="439" t="s">
        <v>135</v>
      </c>
      <c r="Q11" s="439"/>
      <c r="R11" s="452"/>
      <c r="S11" s="439"/>
      <c r="T11" s="439"/>
      <c r="U11" s="436"/>
      <c r="V11" s="437"/>
      <c r="W11" s="436"/>
      <c r="X11" s="437"/>
      <c r="Y11" s="439"/>
      <c r="Z11" s="446" t="s">
        <v>708</v>
      </c>
      <c r="AA11" s="447"/>
      <c r="AB11" s="448"/>
    </row>
    <row r="12" spans="5:28" ht="79.5" customHeight="1">
      <c r="E12" s="439"/>
      <c r="F12" s="439"/>
      <c r="G12" s="439"/>
      <c r="H12" s="439"/>
      <c r="I12" s="439"/>
      <c r="J12" s="439"/>
      <c r="K12" s="439"/>
      <c r="L12" s="439"/>
      <c r="M12" s="27" t="s">
        <v>17</v>
      </c>
      <c r="N12" s="55" t="s">
        <v>18</v>
      </c>
      <c r="O12" s="55" t="s">
        <v>19</v>
      </c>
      <c r="P12" s="439"/>
      <c r="Q12" s="439"/>
      <c r="R12" s="438"/>
      <c r="S12" s="439"/>
      <c r="T12" s="439"/>
      <c r="U12" s="27" t="s">
        <v>20</v>
      </c>
      <c r="V12" s="27" t="s">
        <v>21</v>
      </c>
      <c r="W12" s="27" t="s">
        <v>20</v>
      </c>
      <c r="X12" s="27" t="s">
        <v>21</v>
      </c>
      <c r="Y12" s="439"/>
      <c r="Z12" s="345" t="s">
        <v>709</v>
      </c>
      <c r="AA12" s="345" t="s">
        <v>710</v>
      </c>
      <c r="AB12" s="345" t="s">
        <v>711</v>
      </c>
    </row>
    <row r="13" spans="5:28" ht="20.100000000000001"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6"/>
      <c r="AA13" s="347"/>
      <c r="AB13" s="348"/>
    </row>
    <row r="14" spans="5:28" ht="20.100000000000001" customHeight="1">
      <c r="E14" s="53" t="s">
        <v>138</v>
      </c>
      <c r="F14" s="45" t="s">
        <v>139</v>
      </c>
      <c r="G14" s="65">
        <f>+IFERROR(IF(COUNT('Shareholding Pattern'!H71),('Shareholding Pattern'!H71),""),"")</f>
        <v>120</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9"/>
      <c r="X14" s="250"/>
      <c r="Y14" s="65">
        <f>+IFERROR(IF(COUNT('Shareholding Pattern'!Z71),('Shareholding Pattern'!Z71),""),"")</f>
        <v>633757</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131</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8">
        <f>+IFERROR(IF(COUNT('Shareholding Pattern'!M79),('Shareholding Pattern'!M79),""),"")</f>
        <v>100</v>
      </c>
      <c r="M18" s="230">
        <f>+IFERROR(IF(COUNT('Shareholding Pattern'!N79),('Shareholding Pattern'!N79),""),"")</f>
        <v>1960000</v>
      </c>
      <c r="N18" s="295" t="str">
        <f>+IFERROR(IF(COUNT('Shareholding Pattern'!O79),('Shareholding Pattern'!O79),""),"")</f>
        <v/>
      </c>
      <c r="O18" s="295">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1952343</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V79" activePane="bottomRight" state="frozen"/>
      <selection activeCell="C7" sqref="C7"/>
      <selection pane="topRight" activeCell="F7" sqref="F7"/>
      <selection pane="bottomLeft" activeCell="C12" sqref="C12"/>
      <selection pane="bottomRight" activeCell="X83" sqref="X83:Z83"/>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712</v>
      </c>
      <c r="AB2" s="121" t="s">
        <v>714</v>
      </c>
      <c r="AC2" s="54" t="s">
        <v>713</v>
      </c>
    </row>
    <row r="3" spans="5:58" hidden="1"/>
    <row r="4" spans="5:58" hidden="1"/>
    <row r="5" spans="5:58" hidden="1"/>
    <row r="6" spans="5:58" hidden="1"/>
    <row r="7" spans="5:58" ht="15" customHeight="1"/>
    <row r="8" spans="5:58" ht="11.25" customHeight="1"/>
    <row r="9" spans="5:58" ht="18.75" customHeight="1">
      <c r="E9" s="482" t="s">
        <v>115</v>
      </c>
      <c r="F9" s="477" t="s">
        <v>0</v>
      </c>
      <c r="G9" s="478"/>
      <c r="H9" s="476" t="s">
        <v>2</v>
      </c>
      <c r="I9" s="476" t="s">
        <v>3</v>
      </c>
      <c r="J9" s="476" t="s">
        <v>4</v>
      </c>
      <c r="K9" s="439" t="s">
        <v>5</v>
      </c>
      <c r="L9" s="439" t="s">
        <v>6</v>
      </c>
      <c r="M9" s="453" t="s">
        <v>7</v>
      </c>
      <c r="N9" s="446" t="s">
        <v>8</v>
      </c>
      <c r="O9" s="447"/>
      <c r="P9" s="447"/>
      <c r="Q9" s="448"/>
      <c r="R9" s="476" t="s">
        <v>9</v>
      </c>
      <c r="S9" s="492" t="s">
        <v>447</v>
      </c>
      <c r="T9" s="476" t="s">
        <v>116</v>
      </c>
      <c r="U9" s="501" t="s">
        <v>11</v>
      </c>
      <c r="V9" s="439" t="s">
        <v>12</v>
      </c>
      <c r="W9" s="439"/>
      <c r="X9" s="439" t="s">
        <v>13</v>
      </c>
      <c r="Y9" s="439"/>
      <c r="Z9" s="476" t="s">
        <v>14</v>
      </c>
      <c r="AA9" s="508" t="s">
        <v>707</v>
      </c>
      <c r="AB9" s="509"/>
      <c r="AC9" s="510"/>
    </row>
    <row r="10" spans="5:58" ht="28.5" customHeight="1">
      <c r="E10" s="483"/>
      <c r="F10" s="479"/>
      <c r="G10" s="480"/>
      <c r="H10" s="476"/>
      <c r="I10" s="476"/>
      <c r="J10" s="476"/>
      <c r="K10" s="439"/>
      <c r="L10" s="439"/>
      <c r="M10" s="453"/>
      <c r="N10" s="446" t="s">
        <v>15</v>
      </c>
      <c r="O10" s="447"/>
      <c r="P10" s="448"/>
      <c r="Q10" s="453" t="s">
        <v>16</v>
      </c>
      <c r="R10" s="476"/>
      <c r="S10" s="493"/>
      <c r="T10" s="476"/>
      <c r="U10" s="501"/>
      <c r="V10" s="439"/>
      <c r="W10" s="439"/>
      <c r="X10" s="439"/>
      <c r="Y10" s="439"/>
      <c r="Z10" s="476"/>
      <c r="AA10" s="446" t="s">
        <v>708</v>
      </c>
      <c r="AB10" s="447"/>
      <c r="AC10" s="448"/>
    </row>
    <row r="11" spans="5:58" ht="113.25" customHeight="1">
      <c r="E11" s="484"/>
      <c r="F11" s="434"/>
      <c r="G11" s="435"/>
      <c r="H11" s="476"/>
      <c r="I11" s="476"/>
      <c r="J11" s="476"/>
      <c r="K11" s="439"/>
      <c r="L11" s="439"/>
      <c r="M11" s="453"/>
      <c r="N11" s="55" t="s">
        <v>17</v>
      </c>
      <c r="O11" s="55" t="s">
        <v>18</v>
      </c>
      <c r="P11" s="122" t="s">
        <v>19</v>
      </c>
      <c r="Q11" s="453"/>
      <c r="R11" s="476"/>
      <c r="S11" s="494"/>
      <c r="T11" s="476"/>
      <c r="U11" s="501"/>
      <c r="V11" s="55" t="s">
        <v>20</v>
      </c>
      <c r="W11" s="55" t="s">
        <v>21</v>
      </c>
      <c r="X11" s="122" t="s">
        <v>20</v>
      </c>
      <c r="Y11" s="55" t="s">
        <v>21</v>
      </c>
      <c r="Z11" s="476"/>
      <c r="AA11" s="55" t="s">
        <v>709</v>
      </c>
      <c r="AB11" s="55" t="s">
        <v>710</v>
      </c>
      <c r="AC11" s="55" t="s">
        <v>711</v>
      </c>
    </row>
    <row r="12" spans="5:58" ht="18.75" customHeight="1">
      <c r="E12" s="98" t="s">
        <v>22</v>
      </c>
      <c r="F12" s="511" t="s">
        <v>23</v>
      </c>
      <c r="G12" s="512"/>
      <c r="H12" s="512"/>
      <c r="I12" s="512"/>
      <c r="J12" s="512"/>
      <c r="K12" s="512"/>
      <c r="L12" s="512"/>
      <c r="M12" s="512"/>
      <c r="N12" s="512"/>
      <c r="O12" s="512"/>
      <c r="P12" s="512"/>
      <c r="Q12" s="512"/>
      <c r="R12" s="512"/>
      <c r="S12" s="512"/>
      <c r="T12" s="512"/>
      <c r="U12" s="512"/>
      <c r="V12" s="512"/>
      <c r="W12" s="512"/>
      <c r="X12" s="512"/>
      <c r="Y12" s="512"/>
      <c r="Z12" s="512"/>
      <c r="AA12" s="512"/>
      <c r="AB12" s="512"/>
      <c r="AC12" s="513"/>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10</v>
      </c>
      <c r="I14" s="280">
        <f>+IF(COUNT(IndHUF!H26),IndHUF!H26,"")</f>
        <v>829793</v>
      </c>
      <c r="J14" s="280"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80">
        <f>+IF(COUNT(IndHUF!O26),IndHUF!O26,"")</f>
        <v>829793</v>
      </c>
      <c r="Q14" s="144">
        <f>+IF(COUNT(IndHUF!P26),IndHUF!P26,"")</f>
        <v>42.34</v>
      </c>
      <c r="R14" s="280" t="str">
        <f>+IF(COUNT(IndHUF!Q26),IndHUF!Q26,"")</f>
        <v/>
      </c>
      <c r="S14" s="280" t="str">
        <f>+IF(COUNT(IndHUF!R26),IndHUF!R26,"")</f>
        <v/>
      </c>
      <c r="T14" s="280"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80">
        <f>+IF(COUNT(IndHUF!Y26),IndHUF!Y26,"")</f>
        <v>829786</v>
      </c>
      <c r="AA14" s="502"/>
      <c r="AB14" s="503"/>
      <c r="AC14" s="504"/>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70"/>
      <c r="AB15" s="471"/>
      <c r="AC15" s="472"/>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70"/>
      <c r="AB16" s="471"/>
      <c r="AC16" s="472"/>
      <c r="AH16" t="s">
        <v>285</v>
      </c>
      <c r="AR16" t="s">
        <v>168</v>
      </c>
      <c r="AX16" t="s">
        <v>285</v>
      </c>
      <c r="AZ16" t="s">
        <v>199</v>
      </c>
      <c r="BF16" t="s">
        <v>305</v>
      </c>
    </row>
    <row r="17" spans="5:58" ht="20.100000000000001" customHeight="1">
      <c r="E17" s="91" t="s">
        <v>32</v>
      </c>
      <c r="F17" s="194" t="s">
        <v>33</v>
      </c>
      <c r="H17" s="163">
        <f>IFERROR(IF(COUNT(OtherIND!$AG$13),IF(OtherIND!$AG$13=0,"0",OtherIND!$AG$13),""),"")</f>
        <v>1</v>
      </c>
      <c r="I17" s="281">
        <f>IFERROR(IF(COUNT(OtherIND!J17),(OtherIND!J17),""),"")</f>
        <v>488800</v>
      </c>
      <c r="J17" s="281"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1">
        <f>IFERROR(IF(COUNT(OtherIND!Q17),(OtherIND!Q17),""),"")</f>
        <v>488800</v>
      </c>
      <c r="Q17" s="177">
        <f>IFERROR(IF(COUNT(OtherIND!R17),(OtherIND!R17),""),0)</f>
        <v>24.94</v>
      </c>
      <c r="R17" s="281" t="str">
        <f>IFERROR(IF(COUNT(OtherIND!S17),(OtherIND!S17),""),"")</f>
        <v/>
      </c>
      <c r="S17" s="281" t="str">
        <f>IFERROR(IF(COUNT(OtherIND!T17),(OtherIND!T17),""),"")</f>
        <v/>
      </c>
      <c r="T17" s="281"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1">
        <f>IFERROR(IF(COUNT(OtherIND!AA17),(OtherIND!AA17),""),"")</f>
        <v>488800</v>
      </c>
      <c r="AA17" s="470"/>
      <c r="AB17" s="471"/>
      <c r="AC17" s="472"/>
      <c r="AH17" t="s">
        <v>286</v>
      </c>
      <c r="AR17" t="s">
        <v>169</v>
      </c>
      <c r="AX17" t="s">
        <v>286</v>
      </c>
      <c r="AZ17" t="s">
        <v>332</v>
      </c>
      <c r="BF17" t="s">
        <v>315</v>
      </c>
    </row>
    <row r="18" spans="5:58" ht="20.100000000000001" customHeight="1">
      <c r="E18" s="459" t="s">
        <v>35</v>
      </c>
      <c r="F18" s="459"/>
      <c r="G18" s="459"/>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73"/>
      <c r="AB18" s="474"/>
      <c r="AC18" s="475"/>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73"/>
      <c r="AB19" s="474"/>
      <c r="AC19" s="475"/>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70"/>
      <c r="AB20" s="471"/>
      <c r="AC20" s="472"/>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70"/>
      <c r="AB21" s="471"/>
      <c r="AC21" s="472"/>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70"/>
      <c r="AB22" s="471"/>
      <c r="AC22" s="472"/>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70"/>
      <c r="AB23" s="471"/>
      <c r="AC23" s="472"/>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70"/>
      <c r="AB24" s="471"/>
      <c r="AC24" s="472"/>
      <c r="AH24" t="s">
        <v>289</v>
      </c>
      <c r="AR24" t="s">
        <v>175</v>
      </c>
    </row>
    <row r="25" spans="5:58" ht="20.100000000000001" customHeight="1">
      <c r="E25" s="459" t="s">
        <v>43</v>
      </c>
      <c r="F25" s="459"/>
      <c r="G25" s="459"/>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73"/>
      <c r="AB25" s="474"/>
      <c r="AC25" s="475"/>
      <c r="AR25" t="s">
        <v>176</v>
      </c>
    </row>
    <row r="26" spans="5:58" ht="36.75" customHeight="1">
      <c r="E26" s="460" t="s">
        <v>88</v>
      </c>
      <c r="F26" s="460"/>
      <c r="G26" s="460"/>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2" t="str">
        <f t="shared" si="6"/>
        <v/>
      </c>
      <c r="S26" s="282"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505"/>
      <c r="AB26" s="506"/>
      <c r="AC26" s="507"/>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514" t="s">
        <v>654</v>
      </c>
      <c r="G29" s="515"/>
      <c r="H29" s="515"/>
      <c r="I29" s="515"/>
      <c r="J29" s="515"/>
      <c r="K29" s="515"/>
      <c r="L29" s="515"/>
      <c r="M29" s="515"/>
      <c r="N29" s="515"/>
      <c r="O29" s="515"/>
      <c r="P29" s="515"/>
      <c r="Q29" s="515"/>
      <c r="R29" s="515"/>
      <c r="S29" s="515"/>
      <c r="T29" s="515"/>
      <c r="U29" s="515"/>
      <c r="V29" s="515"/>
      <c r="W29" s="515"/>
      <c r="X29" s="515"/>
      <c r="Y29" s="515"/>
      <c r="Z29" s="515"/>
      <c r="AA29" s="515"/>
      <c r="AB29" s="515"/>
      <c r="AC29" s="516"/>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86"/>
      <c r="Y30" s="487"/>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88"/>
      <c r="Y31" s="489"/>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88"/>
      <c r="Y32" s="489"/>
      <c r="Z32" s="240"/>
      <c r="AA32" s="240"/>
      <c r="AB32" s="240"/>
      <c r="AC32" s="240"/>
      <c r="AH32" t="s">
        <v>798</v>
      </c>
      <c r="AR32" t="s">
        <v>179</v>
      </c>
      <c r="AX32" t="s">
        <v>798</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88"/>
      <c r="Y33" s="489"/>
      <c r="Z33" s="240"/>
      <c r="AA33" s="240"/>
      <c r="AB33" s="240"/>
      <c r="AC33" s="240"/>
      <c r="AH33" t="s">
        <v>294</v>
      </c>
      <c r="AR33" t="s">
        <v>718</v>
      </c>
      <c r="AX33" t="s">
        <v>294</v>
      </c>
      <c r="AZ33" t="s">
        <v>744</v>
      </c>
      <c r="BF33" t="s">
        <v>743</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88"/>
      <c r="Y34" s="489"/>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88"/>
      <c r="Y35" s="489"/>
      <c r="Z35" s="240"/>
      <c r="AA35" s="240"/>
      <c r="AB35" s="240"/>
      <c r="AC35" s="240"/>
      <c r="AH35" t="s">
        <v>296</v>
      </c>
      <c r="AR35" t="s">
        <v>182</v>
      </c>
      <c r="AX35" t="s">
        <v>296</v>
      </c>
      <c r="AZ35" t="s">
        <v>210</v>
      </c>
      <c r="BF35" t="s">
        <v>313</v>
      </c>
    </row>
    <row r="36" spans="5:58" ht="20.100000000000001" customHeight="1">
      <c r="E36" s="88" t="s">
        <v>51</v>
      </c>
      <c r="F36" s="318" t="s">
        <v>651</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88"/>
      <c r="Y36" s="489"/>
      <c r="Z36" s="240"/>
      <c r="AA36" s="240"/>
      <c r="AB36" s="240"/>
      <c r="AC36" s="240"/>
      <c r="AH36" t="s">
        <v>825</v>
      </c>
      <c r="AR36" t="s">
        <v>719</v>
      </c>
      <c r="AX36" t="s">
        <v>825</v>
      </c>
      <c r="AZ36" t="s">
        <v>746</v>
      </c>
      <c r="BF36" t="s">
        <v>745</v>
      </c>
    </row>
    <row r="37" spans="5:58" ht="20.100000000000001" customHeight="1">
      <c r="E37" s="88" t="s">
        <v>53</v>
      </c>
      <c r="F37" s="319" t="s">
        <v>652</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88"/>
      <c r="Y37" s="489"/>
      <c r="Z37" s="240"/>
      <c r="AA37" s="240"/>
      <c r="AB37" s="240"/>
      <c r="AC37" s="240"/>
      <c r="AH37" t="s">
        <v>826</v>
      </c>
      <c r="AR37" t="s">
        <v>720</v>
      </c>
      <c r="AX37" t="s">
        <v>826</v>
      </c>
      <c r="AZ37" t="s">
        <v>748</v>
      </c>
      <c r="BF37" t="s">
        <v>747</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88"/>
      <c r="Y38" s="489"/>
      <c r="Z38" s="240"/>
      <c r="AA38" s="240"/>
      <c r="AB38" s="240"/>
      <c r="AC38" s="240"/>
      <c r="AH38" t="s">
        <v>197</v>
      </c>
      <c r="AR38" t="s">
        <v>183</v>
      </c>
      <c r="AX38" t="s">
        <v>197</v>
      </c>
      <c r="AZ38" t="s">
        <v>331</v>
      </c>
      <c r="BF38" t="s">
        <v>314</v>
      </c>
    </row>
    <row r="39" spans="5:58" ht="20.100000000000001" customHeight="1">
      <c r="E39" s="88" t="s">
        <v>669</v>
      </c>
      <c r="F39" s="320" t="s">
        <v>653</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88"/>
      <c r="Y39" s="489"/>
      <c r="Z39" s="240"/>
      <c r="AA39" s="240"/>
      <c r="AB39" s="240"/>
      <c r="AC39" s="240"/>
      <c r="AH39" t="s">
        <v>653</v>
      </c>
      <c r="AR39" t="s">
        <v>721</v>
      </c>
      <c r="AX39" t="s">
        <v>653</v>
      </c>
      <c r="AZ39" t="s">
        <v>751</v>
      </c>
      <c r="BF39" t="s">
        <v>749</v>
      </c>
    </row>
    <row r="40" spans="5:58" ht="20.100000000000001" customHeight="1">
      <c r="E40" s="94" t="s">
        <v>670</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88"/>
      <c r="Y40" s="489"/>
      <c r="Z40" s="240"/>
      <c r="AA40" s="240"/>
      <c r="AB40" s="240"/>
      <c r="AC40" s="240"/>
      <c r="AH40" t="s">
        <v>297</v>
      </c>
      <c r="AR40" t="s">
        <v>722</v>
      </c>
      <c r="AX40" t="s">
        <v>297</v>
      </c>
      <c r="AZ40" t="s">
        <v>752</v>
      </c>
      <c r="BF40" t="s">
        <v>750</v>
      </c>
    </row>
    <row r="41" spans="5:58" ht="20.100000000000001" customHeight="1">
      <c r="E41" s="459" t="s">
        <v>56</v>
      </c>
      <c r="F41" s="459"/>
      <c r="G41" s="459"/>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90"/>
      <c r="Y41" s="491"/>
      <c r="Z41" s="52" t="str">
        <f>+IFERROR(IF(COUNT(Z30:Z40),ROUND(SUM(Z30:Z40),0),""),"")</f>
        <v/>
      </c>
      <c r="AA41" s="52" t="str">
        <f t="shared" ref="AA41:AC41" si="12">+IFERROR(IF(COUNT(AA30:AA40),ROUND(SUM(AA30:AA40),0),""),"")</f>
        <v/>
      </c>
      <c r="AB41" s="52" t="str">
        <f t="shared" si="12"/>
        <v/>
      </c>
      <c r="AC41" s="52" t="str">
        <f t="shared" si="12"/>
        <v/>
      </c>
      <c r="AR41" t="s">
        <v>804</v>
      </c>
    </row>
    <row r="42" spans="5:58" ht="20.100000000000001" customHeight="1">
      <c r="E42" s="86" t="s">
        <v>36</v>
      </c>
      <c r="F42" s="462" t="s">
        <v>655</v>
      </c>
      <c r="G42" s="463"/>
      <c r="H42" s="463"/>
      <c r="I42" s="463"/>
      <c r="J42" s="463"/>
      <c r="K42" s="463"/>
      <c r="L42" s="463"/>
      <c r="M42" s="463"/>
      <c r="N42" s="463"/>
      <c r="O42" s="463"/>
      <c r="P42" s="463"/>
      <c r="Q42" s="463"/>
      <c r="R42" s="463"/>
      <c r="S42" s="463"/>
      <c r="T42" s="463"/>
      <c r="U42" s="463"/>
      <c r="V42" s="463"/>
      <c r="W42" s="463"/>
      <c r="X42" s="463"/>
      <c r="Y42" s="463"/>
      <c r="Z42" s="463"/>
      <c r="AA42" s="463"/>
      <c r="AB42" s="463"/>
      <c r="AC42" s="464"/>
    </row>
    <row r="43" spans="5:58" ht="20.100000000000001" customHeight="1">
      <c r="E43" s="88" t="s">
        <v>26</v>
      </c>
      <c r="F43" s="321" t="s">
        <v>656</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86"/>
      <c r="Y43" s="487"/>
      <c r="Z43" s="240"/>
      <c r="AA43" s="240"/>
      <c r="AB43" s="240"/>
      <c r="AC43" s="240"/>
      <c r="AH43" t="s">
        <v>656</v>
      </c>
      <c r="AR43" t="s">
        <v>723</v>
      </c>
      <c r="AX43" t="s">
        <v>656</v>
      </c>
      <c r="AZ43" t="s">
        <v>754</v>
      </c>
      <c r="BF43" t="s">
        <v>753</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88"/>
      <c r="Y44" s="489"/>
      <c r="Z44" s="240"/>
      <c r="AA44" s="240"/>
      <c r="AB44" s="240"/>
      <c r="AC44" s="240"/>
      <c r="AH44" t="s">
        <v>292</v>
      </c>
      <c r="AR44" t="s">
        <v>180</v>
      </c>
      <c r="AX44" t="s">
        <v>292</v>
      </c>
      <c r="AZ44" t="s">
        <v>208</v>
      </c>
      <c r="BF44" t="s">
        <v>311</v>
      </c>
    </row>
    <row r="45" spans="5:58" ht="20.100000000000001" customHeight="1">
      <c r="E45" s="88" t="s">
        <v>30</v>
      </c>
      <c r="F45" s="322" t="s">
        <v>652</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88"/>
      <c r="Y45" s="489"/>
      <c r="Z45" s="240"/>
      <c r="AA45" s="240"/>
      <c r="AB45" s="240"/>
      <c r="AC45" s="240"/>
      <c r="AH45" t="s">
        <v>690</v>
      </c>
      <c r="AR45" t="s">
        <v>724</v>
      </c>
      <c r="AX45" t="s">
        <v>690</v>
      </c>
      <c r="AZ45" t="s">
        <v>756</v>
      </c>
      <c r="BF45" t="s">
        <v>755</v>
      </c>
    </row>
    <row r="46" spans="5:58" ht="20.100000000000001" customHeight="1">
      <c r="E46" s="88" t="s">
        <v>32</v>
      </c>
      <c r="F46" s="198" t="s">
        <v>647</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88"/>
      <c r="Y46" s="489"/>
      <c r="Z46" s="240"/>
      <c r="AA46" s="240"/>
      <c r="AB46" s="240"/>
      <c r="AC46" s="240"/>
      <c r="AH46" t="s">
        <v>293</v>
      </c>
      <c r="AR46" t="s">
        <v>725</v>
      </c>
      <c r="AX46" t="s">
        <v>293</v>
      </c>
      <c r="AZ46" t="s">
        <v>758</v>
      </c>
      <c r="BF46" t="s">
        <v>757</v>
      </c>
    </row>
    <row r="47" spans="5:58" ht="20.100000000000001" customHeight="1">
      <c r="E47" s="88" t="s">
        <v>42</v>
      </c>
      <c r="F47" s="323" t="s">
        <v>657</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88"/>
      <c r="Y47" s="489"/>
      <c r="Z47" s="240"/>
      <c r="AA47" s="240"/>
      <c r="AB47" s="240"/>
      <c r="AC47" s="240"/>
      <c r="AH47" t="s">
        <v>693</v>
      </c>
      <c r="AR47" t="s">
        <v>726</v>
      </c>
      <c r="AX47" t="s">
        <v>693</v>
      </c>
      <c r="AZ47" t="s">
        <v>760</v>
      </c>
      <c r="BF47" t="s">
        <v>759</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88"/>
      <c r="Y48" s="489"/>
      <c r="Z48" s="240"/>
      <c r="AA48" s="240"/>
      <c r="AB48" s="240"/>
      <c r="AC48" s="240"/>
      <c r="AH48" t="s">
        <v>797</v>
      </c>
      <c r="AR48" t="s">
        <v>184</v>
      </c>
      <c r="AX48" t="s">
        <v>797</v>
      </c>
      <c r="AZ48" t="s">
        <v>762</v>
      </c>
      <c r="BF48" t="s">
        <v>761</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88"/>
      <c r="Y49" s="489"/>
      <c r="Z49" s="240"/>
      <c r="AA49" s="240"/>
      <c r="AB49" s="240"/>
      <c r="AC49" s="240"/>
      <c r="AH49" t="s">
        <v>827</v>
      </c>
      <c r="AR49" t="s">
        <v>727</v>
      </c>
      <c r="AX49" t="s">
        <v>827</v>
      </c>
      <c r="AZ49" t="s">
        <v>764</v>
      </c>
      <c r="BF49" t="s">
        <v>763</v>
      </c>
    </row>
    <row r="50" spans="5:58" ht="20.100000000000001" customHeight="1">
      <c r="E50" s="459" t="s">
        <v>60</v>
      </c>
      <c r="F50" s="459"/>
      <c r="G50" s="459"/>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90"/>
      <c r="Y50" s="491"/>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837</v>
      </c>
    </row>
    <row r="51" spans="5:58" ht="20.100000000000001" customHeight="1">
      <c r="E51" s="86" t="s">
        <v>671</v>
      </c>
      <c r="F51" s="462" t="s">
        <v>658</v>
      </c>
      <c r="G51" s="463"/>
      <c r="H51" s="463"/>
      <c r="I51" s="463"/>
      <c r="J51" s="463"/>
      <c r="K51" s="463"/>
      <c r="L51" s="463"/>
      <c r="M51" s="463"/>
      <c r="N51" s="463"/>
      <c r="O51" s="463"/>
      <c r="P51" s="463"/>
      <c r="Q51" s="463"/>
      <c r="R51" s="463"/>
      <c r="S51" s="463"/>
      <c r="T51" s="463"/>
      <c r="U51" s="463"/>
      <c r="V51" s="463"/>
      <c r="W51" s="463"/>
      <c r="X51" s="463"/>
      <c r="Y51" s="463"/>
      <c r="Z51" s="463"/>
      <c r="AA51" s="463"/>
      <c r="AB51" s="463"/>
      <c r="AC51" s="464"/>
    </row>
    <row r="52" spans="5:58" ht="20.100000000000001" customHeight="1">
      <c r="E52" s="315" t="s">
        <v>26</v>
      </c>
      <c r="F52" s="338" t="s">
        <v>648</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86"/>
      <c r="Y52" s="487"/>
      <c r="Z52" s="240"/>
      <c r="AA52" s="240"/>
      <c r="AB52" s="240"/>
      <c r="AC52" s="240"/>
      <c r="AH52" t="s">
        <v>194</v>
      </c>
      <c r="AR52" t="s">
        <v>728</v>
      </c>
      <c r="AX52" t="s">
        <v>194</v>
      </c>
      <c r="AZ52" t="s">
        <v>766</v>
      </c>
      <c r="BF52" t="s">
        <v>765</v>
      </c>
    </row>
    <row r="53" spans="5:58" ht="20.100000000000001" customHeight="1">
      <c r="E53" s="316" t="s">
        <v>28</v>
      </c>
      <c r="F53" s="325" t="s">
        <v>659</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88"/>
      <c r="Y53" s="489"/>
      <c r="Z53" s="240"/>
      <c r="AA53" s="240"/>
      <c r="AB53" s="240"/>
      <c r="AC53" s="240"/>
      <c r="AH53" t="s">
        <v>828</v>
      </c>
      <c r="AR53" t="s">
        <v>729</v>
      </c>
      <c r="AX53" t="s">
        <v>828</v>
      </c>
      <c r="AZ53" t="s">
        <v>768</v>
      </c>
      <c r="BF53" t="s">
        <v>767</v>
      </c>
    </row>
    <row r="54" spans="5:58" ht="30">
      <c r="E54" s="317" t="s">
        <v>30</v>
      </c>
      <c r="F54" s="326" t="s">
        <v>660</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88"/>
      <c r="Y54" s="489"/>
      <c r="Z54" s="240"/>
      <c r="AA54" s="240"/>
      <c r="AB54" s="240"/>
      <c r="AC54" s="240"/>
      <c r="AH54" t="s">
        <v>829</v>
      </c>
      <c r="AR54" t="s">
        <v>730</v>
      </c>
      <c r="AX54" t="s">
        <v>829</v>
      </c>
      <c r="AZ54" t="s">
        <v>770</v>
      </c>
      <c r="BF54" t="s">
        <v>769</v>
      </c>
    </row>
    <row r="55" spans="5:58" ht="20.100000000000001" customHeight="1">
      <c r="E55" s="459" t="s">
        <v>65</v>
      </c>
      <c r="F55" s="459"/>
      <c r="G55" s="459"/>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88"/>
      <c r="Y55" s="489"/>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672</v>
      </c>
      <c r="F56" s="196" t="s">
        <v>61</v>
      </c>
      <c r="G56" s="138"/>
      <c r="H56" s="284"/>
      <c r="I56" s="284"/>
      <c r="J56" s="284"/>
      <c r="K56" s="138"/>
      <c r="L56" s="138"/>
      <c r="M56" s="139"/>
      <c r="N56" s="140"/>
      <c r="O56" s="140"/>
      <c r="P56" s="284"/>
      <c r="Q56" s="139"/>
      <c r="R56" s="284"/>
      <c r="S56" s="284"/>
      <c r="T56" s="284"/>
      <c r="U56" s="138"/>
      <c r="V56" s="140"/>
      <c r="W56" s="141"/>
      <c r="X56" s="488"/>
      <c r="Y56" s="489"/>
      <c r="Z56" s="333"/>
      <c r="AA56" s="123"/>
      <c r="AB56" s="123"/>
      <c r="AC56" s="289"/>
    </row>
    <row r="57" spans="5:58" ht="51.75" customHeight="1">
      <c r="E57" s="314" t="s">
        <v>26</v>
      </c>
      <c r="F57" s="312" t="s">
        <v>661</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88"/>
      <c r="Y57" s="489"/>
      <c r="Z57" s="240"/>
      <c r="AA57" s="240"/>
      <c r="AB57" s="240"/>
      <c r="AC57" s="240"/>
      <c r="AH57" t="s">
        <v>830</v>
      </c>
      <c r="AR57" t="s">
        <v>731</v>
      </c>
      <c r="AX57" t="s">
        <v>830</v>
      </c>
      <c r="AZ57" t="s">
        <v>772</v>
      </c>
      <c r="BF57" t="s">
        <v>771</v>
      </c>
    </row>
    <row r="58" spans="5:58" ht="51.75" customHeight="1">
      <c r="E58" s="314" t="s">
        <v>28</v>
      </c>
      <c r="F58" s="312" t="s">
        <v>662</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88"/>
      <c r="Y58" s="489"/>
      <c r="Z58" s="240"/>
      <c r="AA58" s="240"/>
      <c r="AB58" s="240"/>
      <c r="AC58" s="240"/>
      <c r="AH58" t="s">
        <v>831</v>
      </c>
      <c r="AR58" t="s">
        <v>732</v>
      </c>
      <c r="AX58" t="s">
        <v>831</v>
      </c>
      <c r="AZ58" t="s">
        <v>774</v>
      </c>
      <c r="BF58" t="s">
        <v>773</v>
      </c>
    </row>
    <row r="59" spans="5:58" ht="51.75" customHeight="1">
      <c r="E59" s="314" t="s">
        <v>30</v>
      </c>
      <c r="F59" s="312" t="s">
        <v>663</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88"/>
      <c r="Y59" s="489"/>
      <c r="Z59" s="240"/>
      <c r="AA59" s="240"/>
      <c r="AB59" s="240"/>
      <c r="AC59" s="240"/>
      <c r="AH59" t="s">
        <v>663</v>
      </c>
      <c r="AR59" t="s">
        <v>733</v>
      </c>
      <c r="AX59" t="s">
        <v>663</v>
      </c>
      <c r="AZ59" t="s">
        <v>776</v>
      </c>
      <c r="BF59" t="s">
        <v>775</v>
      </c>
    </row>
    <row r="60" spans="5:58" ht="51.75" customHeight="1">
      <c r="E60" s="314" t="s">
        <v>32</v>
      </c>
      <c r="F60" s="312" t="s">
        <v>664</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88"/>
      <c r="Y60" s="489"/>
      <c r="Z60" s="240"/>
      <c r="AA60" s="240"/>
      <c r="AB60" s="240"/>
      <c r="AC60" s="240"/>
      <c r="AH60" t="s">
        <v>832</v>
      </c>
      <c r="AR60" t="s">
        <v>734</v>
      </c>
      <c r="AX60" t="s">
        <v>832</v>
      </c>
      <c r="AZ60" t="s">
        <v>778</v>
      </c>
      <c r="BF60" t="s">
        <v>777</v>
      </c>
    </row>
    <row r="61" spans="5:58" ht="51.75" customHeight="1">
      <c r="E61" s="314" t="s">
        <v>42</v>
      </c>
      <c r="F61" s="312" t="s">
        <v>665</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88"/>
      <c r="Y61" s="489"/>
      <c r="Z61" s="240"/>
      <c r="AA61" s="240"/>
      <c r="AB61" s="240"/>
      <c r="AC61" s="240"/>
      <c r="AH61" t="s">
        <v>833</v>
      </c>
      <c r="AR61" t="s">
        <v>735</v>
      </c>
      <c r="AX61" t="s">
        <v>833</v>
      </c>
      <c r="AZ61" t="s">
        <v>780</v>
      </c>
      <c r="BF61" t="s">
        <v>779</v>
      </c>
    </row>
    <row r="62" spans="5:58" ht="51.75" customHeight="1">
      <c r="E62" s="314" t="s">
        <v>50</v>
      </c>
      <c r="F62" s="330" t="s">
        <v>666</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88"/>
      <c r="Y62" s="489"/>
      <c r="Z62" s="240"/>
      <c r="AA62" s="240"/>
      <c r="AB62" s="240"/>
      <c r="AC62" s="240"/>
      <c r="AH62" t="s">
        <v>834</v>
      </c>
      <c r="AR62" t="s">
        <v>736</v>
      </c>
      <c r="AX62" t="s">
        <v>834</v>
      </c>
      <c r="AZ62" t="s">
        <v>782</v>
      </c>
      <c r="BF62" t="s">
        <v>781</v>
      </c>
    </row>
    <row r="63" spans="5:58" ht="51.75" customHeight="1">
      <c r="E63" s="314" t="s">
        <v>51</v>
      </c>
      <c r="F63" s="312" t="s">
        <v>649</v>
      </c>
      <c r="H63" s="240">
        <v>113</v>
      </c>
      <c r="I63" s="240">
        <v>14139</v>
      </c>
      <c r="J63" s="240"/>
      <c r="K63" s="240"/>
      <c r="L63" s="183">
        <f t="shared" si="40"/>
        <v>14139</v>
      </c>
      <c r="M63" s="339">
        <f>+IFERROR(IF(COUNT(L63),ROUND(L63/'Shareholding Pattern'!$L$78*100,2),""),"")</f>
        <v>0.72</v>
      </c>
      <c r="N63" s="240">
        <v>14139</v>
      </c>
      <c r="O63" s="240"/>
      <c r="P63" s="183">
        <f t="shared" si="38"/>
        <v>14139</v>
      </c>
      <c r="Q63" s="151">
        <f>+IFERROR(IF(COUNT(P63),ROUND(P63/'Shareholding Pattern'!$P$79*100,2),""),"")</f>
        <v>0.72</v>
      </c>
      <c r="R63" s="240"/>
      <c r="S63" s="240"/>
      <c r="T63" s="183" t="str">
        <f t="shared" si="41"/>
        <v/>
      </c>
      <c r="U63" s="180">
        <f>+IFERROR(IF(COUNT(L63,T63),ROUND(SUM(L63,T63)/SUM('Shareholding Pattern'!$L$78,'Shareholding Pattern'!$T$78)*100,2),""),"")</f>
        <v>0.72</v>
      </c>
      <c r="V63" s="240"/>
      <c r="W63" s="157" t="str">
        <f t="shared" si="39"/>
        <v/>
      </c>
      <c r="X63" s="488"/>
      <c r="Y63" s="489"/>
      <c r="Z63" s="240">
        <v>6489</v>
      </c>
      <c r="AA63" s="240">
        <v>0</v>
      </c>
      <c r="AB63" s="240">
        <v>0</v>
      </c>
      <c r="AC63" s="240">
        <v>0</v>
      </c>
      <c r="AH63" t="s">
        <v>195</v>
      </c>
      <c r="AR63" t="s">
        <v>737</v>
      </c>
      <c r="AX63" t="s">
        <v>195</v>
      </c>
      <c r="AZ63" t="s">
        <v>784</v>
      </c>
      <c r="BF63" t="s">
        <v>783</v>
      </c>
    </row>
    <row r="64" spans="5:58" ht="43.5" customHeight="1">
      <c r="E64" s="314" t="s">
        <v>53</v>
      </c>
      <c r="F64" s="199" t="s">
        <v>650</v>
      </c>
      <c r="H64" s="240">
        <v>4</v>
      </c>
      <c r="I64" s="240">
        <v>431925</v>
      </c>
      <c r="J64" s="240"/>
      <c r="K64" s="240"/>
      <c r="L64" s="183">
        <f t="shared" si="40"/>
        <v>431925</v>
      </c>
      <c r="M64" s="339">
        <f>+IFERROR(IF(COUNT(L64),ROUND(L64/'Shareholding Pattern'!$L$78*100,2),""),"")</f>
        <v>22.04</v>
      </c>
      <c r="N64" s="240">
        <v>431925</v>
      </c>
      <c r="O64" s="240"/>
      <c r="P64" s="183">
        <f t="shared" si="38"/>
        <v>431925</v>
      </c>
      <c r="Q64" s="151">
        <f>+IFERROR(IF(COUNT(P64),ROUND(P64/'Shareholding Pattern'!$P$79*100,2),""),"")</f>
        <v>22.04</v>
      </c>
      <c r="R64" s="240"/>
      <c r="S64" s="240"/>
      <c r="T64" s="183" t="str">
        <f t="shared" si="41"/>
        <v/>
      </c>
      <c r="U64" s="180">
        <f>+IFERROR(IF(COUNT(L64,T64),ROUND(SUM(L64,T64)/SUM('Shareholding Pattern'!$L$78,'Shareholding Pattern'!$T$78)*100,2),""),"")</f>
        <v>22.04</v>
      </c>
      <c r="V64" s="240"/>
      <c r="W64" s="157" t="str">
        <f t="shared" si="39"/>
        <v/>
      </c>
      <c r="X64" s="488"/>
      <c r="Y64" s="489"/>
      <c r="Z64" s="240">
        <v>431925</v>
      </c>
      <c r="AA64" s="240">
        <v>0</v>
      </c>
      <c r="AB64" s="240">
        <v>0</v>
      </c>
      <c r="AC64" s="240">
        <v>0</v>
      </c>
      <c r="AH64" t="s">
        <v>196</v>
      </c>
      <c r="AR64" t="s">
        <v>738</v>
      </c>
      <c r="AX64" t="s">
        <v>196</v>
      </c>
      <c r="AZ64" t="s">
        <v>786</v>
      </c>
      <c r="BF64" t="s">
        <v>785</v>
      </c>
    </row>
    <row r="65" spans="5:58" ht="43.5" customHeight="1">
      <c r="E65" s="314" t="s">
        <v>55</v>
      </c>
      <c r="F65" s="199" t="s">
        <v>667</v>
      </c>
      <c r="H65" s="240"/>
      <c r="I65" s="240"/>
      <c r="J65" s="240"/>
      <c r="K65" s="240"/>
      <c r="L65" s="183" t="str">
        <f t="shared" si="40"/>
        <v/>
      </c>
      <c r="M65" s="339" t="str">
        <f>+IFERROR(IF(COUNT(L65),ROUND(L65/'Shareholding Pattern'!$L$78*100,2),""),"")</f>
        <v/>
      </c>
      <c r="N65" s="240"/>
      <c r="O65" s="240"/>
      <c r="P65" s="183" t="str">
        <f t="shared" si="38"/>
        <v/>
      </c>
      <c r="Q65" s="151" t="str">
        <f>+IFERROR(IF(COUNT(P65),ROUND(P65/'Shareholding Pattern'!$P$79*100,2),""),"")</f>
        <v/>
      </c>
      <c r="R65" s="240"/>
      <c r="S65" s="240"/>
      <c r="T65" s="183" t="str">
        <f t="shared" si="41"/>
        <v/>
      </c>
      <c r="U65" s="180" t="str">
        <f>+IFERROR(IF(COUNT(L65,T65),ROUND(SUM(L65,T65)/SUM('Shareholding Pattern'!$L$78,'Shareholding Pattern'!$T$78)*100,2),""),"")</f>
        <v/>
      </c>
      <c r="V65" s="240"/>
      <c r="W65" s="157" t="str">
        <f t="shared" si="39"/>
        <v/>
      </c>
      <c r="X65" s="488"/>
      <c r="Y65" s="489"/>
      <c r="Z65" s="240"/>
      <c r="AA65" s="240"/>
      <c r="AB65" s="240"/>
      <c r="AC65" s="240"/>
      <c r="AH65" t="s">
        <v>667</v>
      </c>
      <c r="AR65" t="s">
        <v>739</v>
      </c>
      <c r="AX65" t="s">
        <v>667</v>
      </c>
      <c r="AZ65" t="s">
        <v>788</v>
      </c>
      <c r="BF65" t="s">
        <v>787</v>
      </c>
    </row>
    <row r="66" spans="5:58" ht="43.5" customHeight="1">
      <c r="E66" s="314" t="s">
        <v>669</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88"/>
      <c r="Y66" s="489"/>
      <c r="Z66" s="240"/>
      <c r="AA66" s="240"/>
      <c r="AB66" s="240"/>
      <c r="AC66" s="240"/>
      <c r="AH66" t="s">
        <v>464</v>
      </c>
      <c r="AR66" t="s">
        <v>740</v>
      </c>
      <c r="AX66" t="s">
        <v>464</v>
      </c>
      <c r="AZ66" t="s">
        <v>790</v>
      </c>
      <c r="BF66" t="s">
        <v>789</v>
      </c>
    </row>
    <row r="67" spans="5:58" ht="43.5" customHeight="1">
      <c r="E67" s="314" t="s">
        <v>670</v>
      </c>
      <c r="F67" s="199" t="s">
        <v>668</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88"/>
      <c r="Y67" s="489"/>
      <c r="Z67" s="240"/>
      <c r="AA67" s="240"/>
      <c r="AB67" s="240"/>
      <c r="AC67" s="240"/>
      <c r="AH67" t="s">
        <v>668</v>
      </c>
      <c r="AR67" t="s">
        <v>741</v>
      </c>
      <c r="AX67" t="s">
        <v>668</v>
      </c>
      <c r="AZ67" t="s">
        <v>792</v>
      </c>
      <c r="BF67" t="s">
        <v>791</v>
      </c>
    </row>
    <row r="68" spans="5:58" ht="39" customHeight="1">
      <c r="E68" s="314" t="s">
        <v>673</v>
      </c>
      <c r="F68" s="199" t="s">
        <v>440</v>
      </c>
      <c r="H68" s="240">
        <v>2</v>
      </c>
      <c r="I68" s="240">
        <v>78343</v>
      </c>
      <c r="J68" s="240"/>
      <c r="K68" s="240"/>
      <c r="L68" s="183">
        <f t="shared" si="40"/>
        <v>78343</v>
      </c>
      <c r="M68" s="339">
        <f>+IFERROR(IF(COUNT(L68),ROUND(L68/'Shareholding Pattern'!$L$78*100,2),""),"")</f>
        <v>4</v>
      </c>
      <c r="N68" s="240">
        <v>78343</v>
      </c>
      <c r="O68" s="240"/>
      <c r="P68" s="183">
        <f t="shared" si="38"/>
        <v>78343</v>
      </c>
      <c r="Q68" s="151">
        <f>+IFERROR(IF(COUNT(P68),ROUND(P68/'Shareholding Pattern'!$P$79*100,2),""),"")</f>
        <v>4</v>
      </c>
      <c r="R68" s="240"/>
      <c r="S68" s="240"/>
      <c r="T68" s="183" t="str">
        <f t="shared" si="41"/>
        <v/>
      </c>
      <c r="U68" s="180">
        <f>+IFERROR(IF(COUNT(L68,T68),ROUND(SUM(L68,T68)/SUM('Shareholding Pattern'!$L$78,'Shareholding Pattern'!$T$78)*100,2),""),"")</f>
        <v>4</v>
      </c>
      <c r="V68" s="240"/>
      <c r="W68" s="157" t="str">
        <f t="shared" si="39"/>
        <v/>
      </c>
      <c r="X68" s="488"/>
      <c r="Y68" s="489"/>
      <c r="Z68" s="240">
        <v>78343</v>
      </c>
      <c r="AA68" s="240">
        <v>0</v>
      </c>
      <c r="AB68" s="240">
        <v>0</v>
      </c>
      <c r="AC68" s="240">
        <v>0</v>
      </c>
      <c r="AH68" t="s">
        <v>440</v>
      </c>
      <c r="AR68" t="s">
        <v>742</v>
      </c>
      <c r="AX68" t="s">
        <v>440</v>
      </c>
      <c r="AZ68" t="s">
        <v>794</v>
      </c>
      <c r="BF68" t="s">
        <v>793</v>
      </c>
    </row>
    <row r="69" spans="5:58" ht="20.100000000000001" customHeight="1">
      <c r="E69" s="314" t="s">
        <v>674</v>
      </c>
      <c r="F69" s="200" t="s">
        <v>33</v>
      </c>
      <c r="H69" s="240">
        <v>1</v>
      </c>
      <c r="I69" s="240">
        <v>117000</v>
      </c>
      <c r="J69" s="240"/>
      <c r="K69" s="240"/>
      <c r="L69" s="183">
        <f t="shared" si="40"/>
        <v>117000</v>
      </c>
      <c r="M69" s="339">
        <f>+IFERROR(IF(COUNT(L69),ROUND(L69/'Shareholding Pattern'!$L$78*100,2),""),"")</f>
        <v>5.97</v>
      </c>
      <c r="N69" s="240">
        <v>117000</v>
      </c>
      <c r="O69" s="240"/>
      <c r="P69" s="183">
        <f t="shared" si="38"/>
        <v>117000</v>
      </c>
      <c r="Q69" s="151">
        <f>+IFERROR(IF(COUNT(P69),ROUND(P69/'Shareholding Pattern'!$P$79*100,2),""),"")</f>
        <v>5.97</v>
      </c>
      <c r="R69" s="240"/>
      <c r="S69" s="240"/>
      <c r="T69" s="183" t="str">
        <f t="shared" si="41"/>
        <v/>
      </c>
      <c r="U69" s="180">
        <f>+IFERROR(IF(COUNT(L69,T69),ROUND(SUM(L69,T69)/SUM('Shareholding Pattern'!$L$78,'Shareholding Pattern'!$T$78)*100,2),""),"")</f>
        <v>5.97</v>
      </c>
      <c r="V69" s="240"/>
      <c r="W69" s="157" t="str">
        <f t="shared" si="39"/>
        <v/>
      </c>
      <c r="X69" s="488"/>
      <c r="Y69" s="489"/>
      <c r="Z69" s="240">
        <v>117000</v>
      </c>
      <c r="AA69" s="240">
        <v>0</v>
      </c>
      <c r="AB69" s="240">
        <v>0</v>
      </c>
      <c r="AC69" s="240">
        <v>0</v>
      </c>
      <c r="AH69" t="s">
        <v>799</v>
      </c>
      <c r="AR69" t="s">
        <v>185</v>
      </c>
      <c r="AX69" t="s">
        <v>799</v>
      </c>
      <c r="AZ69" t="s">
        <v>796</v>
      </c>
      <c r="BF69" t="s">
        <v>795</v>
      </c>
    </row>
    <row r="70" spans="5:58" ht="20.100000000000001" customHeight="1">
      <c r="E70" s="459" t="s">
        <v>675</v>
      </c>
      <c r="F70" s="459"/>
      <c r="G70" s="459"/>
      <c r="H70" s="52">
        <f>+IFERROR(IF(COUNT(H57:H69),ROUND(SUM(H57:H69),0),""),"")</f>
        <v>120</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88"/>
      <c r="Y70" s="489"/>
      <c r="Z70" s="52">
        <f>+IFERROR(IF(COUNT(Z57:Z69),ROUND(SUM(Z57:Z69),0),""),"")</f>
        <v>633757</v>
      </c>
      <c r="AA70" s="52">
        <f t="shared" ref="AA70:AC70" si="45">+IFERROR(IF(COUNT(AA57:AA69),ROUND(SUM(AA57:AA69),0),""),"")</f>
        <v>0</v>
      </c>
      <c r="AB70" s="52">
        <f t="shared" si="45"/>
        <v>0</v>
      </c>
      <c r="AC70" s="52">
        <f t="shared" si="45"/>
        <v>0</v>
      </c>
      <c r="AR70" t="s">
        <v>186</v>
      </c>
    </row>
    <row r="71" spans="5:58" ht="20.100000000000001" customHeight="1">
      <c r="E71" s="460" t="s">
        <v>676</v>
      </c>
      <c r="F71" s="460"/>
      <c r="G71" s="460"/>
      <c r="H71" s="52">
        <f>+IFERROR(IF(COUNT(H41,H50,H55,H70),ROUND(SUM(H41,H50,H55,H70),0),""),"")</f>
        <v>120</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490"/>
      <c r="Y71" s="491"/>
      <c r="Z71" s="52">
        <f t="shared" ref="Z71" si="53">+IFERROR(IF(COUNT(Z41,Z50,Z55,Z70),ROUND(SUM(Z41,Z50,Z55,Z70),0),""),"")</f>
        <v>633757</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465" t="s">
        <v>58</v>
      </c>
      <c r="G74" s="466"/>
      <c r="H74" s="466"/>
      <c r="I74" s="466"/>
      <c r="J74" s="466"/>
      <c r="K74" s="466"/>
      <c r="L74" s="466"/>
      <c r="M74" s="466"/>
      <c r="N74" s="466"/>
      <c r="O74" s="466"/>
      <c r="P74" s="466"/>
      <c r="Q74" s="466"/>
      <c r="R74" s="466"/>
      <c r="S74" s="466"/>
      <c r="T74" s="466"/>
      <c r="U74" s="466"/>
      <c r="V74" s="466"/>
      <c r="W74" s="466"/>
      <c r="X74" s="466"/>
      <c r="Y74" s="466"/>
      <c r="Z74" s="466"/>
      <c r="AA74" s="466"/>
      <c r="AB74" s="466"/>
      <c r="AC74" s="467"/>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95"/>
      <c r="Y75" s="496"/>
      <c r="Z75" s="240"/>
      <c r="AA75" s="470"/>
      <c r="AB75" s="471"/>
      <c r="AC75" s="472"/>
      <c r="AH75" t="s">
        <v>298</v>
      </c>
      <c r="AR75" t="s">
        <v>188</v>
      </c>
      <c r="AX75" t="s">
        <v>298</v>
      </c>
      <c r="AZ75" t="s">
        <v>333</v>
      </c>
      <c r="BF75" t="s">
        <v>322</v>
      </c>
    </row>
    <row r="76" spans="5:58" ht="46.5" customHeight="1">
      <c r="E76" s="97" t="s">
        <v>59</v>
      </c>
      <c r="F76" s="364" t="s">
        <v>858</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497"/>
      <c r="Y76" s="498"/>
      <c r="Z76" s="240"/>
      <c r="AA76" s="470"/>
      <c r="AB76" s="471"/>
      <c r="AC76" s="472"/>
      <c r="AH76" t="s">
        <v>198</v>
      </c>
      <c r="AR76" t="s">
        <v>189</v>
      </c>
      <c r="AX76" t="s">
        <v>198</v>
      </c>
      <c r="AZ76" t="s">
        <v>835</v>
      </c>
      <c r="BF76" t="s">
        <v>836</v>
      </c>
    </row>
    <row r="77" spans="5:58" ht="31.5" customHeight="1">
      <c r="E77" s="461" t="s">
        <v>67</v>
      </c>
      <c r="F77" s="461"/>
      <c r="G77" s="461"/>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97"/>
      <c r="Y77" s="498"/>
      <c r="Z77" s="127" t="str">
        <f t="shared" si="58"/>
        <v/>
      </c>
      <c r="AA77" s="473"/>
      <c r="AB77" s="474"/>
      <c r="AC77" s="475"/>
      <c r="AR77" t="s">
        <v>190</v>
      </c>
    </row>
    <row r="78" spans="5:58" ht="26.25" customHeight="1">
      <c r="E78" s="481" t="s">
        <v>68</v>
      </c>
      <c r="F78" s="481"/>
      <c r="G78" s="481"/>
      <c r="H78" s="127">
        <f>+IFERROR(IF(COUNT(H26,H71,H76),ROUND(SUM(H26,H71,H76),0),""),"")</f>
        <v>131</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499"/>
      <c r="Y78" s="500"/>
      <c r="Z78" s="127">
        <f>+IFERROR(IF(COUNT(Z26,Z71,Z76),ROUND(SUM(Z26,Z71,Z76),0),""),"")</f>
        <v>1952343</v>
      </c>
      <c r="AA78" s="127">
        <f t="shared" ref="AA78:AC78" si="59">+IFERROR(IF(COUNT(AA26,AA71,AA76),ROUND(SUM(AA26,AA71,AA76),0),""),"")</f>
        <v>0</v>
      </c>
      <c r="AB78" s="127">
        <f t="shared" si="59"/>
        <v>0</v>
      </c>
      <c r="AC78" s="127">
        <f t="shared" si="59"/>
        <v>0</v>
      </c>
    </row>
    <row r="79" spans="5:58" ht="22.5" customHeight="1">
      <c r="E79" s="481" t="s">
        <v>69</v>
      </c>
      <c r="F79" s="481"/>
      <c r="G79" s="481"/>
      <c r="H79" s="127">
        <f>+IFERROR(IF(COUNT(H26,H71,H77),ROUND(SUM(H26,H71,H77),0),""),"")</f>
        <v>131</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6">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1952343</v>
      </c>
      <c r="AA79" s="127">
        <f t="shared" ref="AA79:AC79" si="60">+IFERROR(IF(COUNT(AA26,AA71,AA77),ROUND(SUM(AA26,AA71,AA77),0),""),"")</f>
        <v>0</v>
      </c>
      <c r="AB79" s="127">
        <f t="shared" si="60"/>
        <v>0</v>
      </c>
      <c r="AC79" s="127">
        <f t="shared" si="60"/>
        <v>0</v>
      </c>
      <c r="AR79" t="s">
        <v>191</v>
      </c>
    </row>
    <row r="80" spans="5:58" ht="35.1" customHeight="1">
      <c r="E80" s="456" t="s">
        <v>165</v>
      </c>
      <c r="F80" s="457"/>
      <c r="G80" s="457"/>
      <c r="H80" s="457"/>
      <c r="I80" s="457"/>
      <c r="J80" s="457"/>
      <c r="K80" s="457"/>
      <c r="L80" s="457"/>
      <c r="M80" s="458"/>
      <c r="N80" s="454"/>
      <c r="O80" s="455"/>
      <c r="P80" s="288"/>
      <c r="Q80" s="210"/>
      <c r="R80" s="286"/>
      <c r="S80" s="286"/>
      <c r="T80" s="286"/>
      <c r="U80" s="210"/>
      <c r="V80" s="210"/>
      <c r="W80" s="210"/>
      <c r="X80" s="468"/>
      <c r="Y80" s="468"/>
      <c r="Z80" s="468"/>
      <c r="AA80" s="468"/>
      <c r="AB80" s="468"/>
      <c r="AC80" s="469"/>
    </row>
    <row r="81" spans="5:29" ht="35.1" customHeight="1">
      <c r="E81" s="456" t="s">
        <v>529</v>
      </c>
      <c r="F81" s="457"/>
      <c r="G81" s="457"/>
      <c r="H81" s="457"/>
      <c r="I81" s="457"/>
      <c r="J81" s="457"/>
      <c r="K81" s="457"/>
      <c r="L81" s="457"/>
      <c r="M81" s="458"/>
      <c r="N81" s="485"/>
      <c r="O81" s="455"/>
      <c r="P81" s="288"/>
      <c r="Q81" s="210"/>
      <c r="R81" s="286"/>
      <c r="S81" s="286"/>
      <c r="T81" s="286"/>
      <c r="U81" s="210"/>
      <c r="V81" s="210"/>
      <c r="W81" s="210"/>
      <c r="X81" s="468"/>
      <c r="Y81" s="468"/>
      <c r="Z81" s="468"/>
      <c r="AA81" s="468"/>
      <c r="AB81" s="468"/>
      <c r="AC81" s="469"/>
    </row>
    <row r="82" spans="5:29" ht="35.1" customHeight="1">
      <c r="E82" s="456" t="s">
        <v>530</v>
      </c>
      <c r="F82" s="457"/>
      <c r="G82" s="457"/>
      <c r="H82" s="457"/>
      <c r="I82" s="457"/>
      <c r="J82" s="457"/>
      <c r="K82" s="457"/>
      <c r="L82" s="457"/>
      <c r="M82" s="458"/>
      <c r="N82" s="485"/>
      <c r="O82" s="455"/>
      <c r="P82" s="288"/>
      <c r="Q82" s="210"/>
      <c r="R82" s="286"/>
      <c r="S82" s="286"/>
      <c r="T82" s="286"/>
      <c r="U82" s="210"/>
      <c r="V82" s="210"/>
      <c r="W82" s="210"/>
      <c r="X82" s="468"/>
      <c r="Y82" s="468"/>
      <c r="Z82" s="468"/>
      <c r="AA82" s="468"/>
      <c r="AB82" s="468"/>
      <c r="AC82" s="469"/>
    </row>
    <row r="83" spans="5:29" ht="35.1" customHeight="1">
      <c r="E83" s="456" t="s">
        <v>531</v>
      </c>
      <c r="F83" s="457"/>
      <c r="G83" s="457"/>
      <c r="H83" s="457"/>
      <c r="I83" s="457"/>
      <c r="J83" s="457"/>
      <c r="K83" s="457"/>
      <c r="L83" s="457"/>
      <c r="M83" s="458"/>
      <c r="N83" s="454"/>
      <c r="O83" s="455"/>
      <c r="P83" s="288"/>
      <c r="Q83" s="210"/>
      <c r="R83" s="286"/>
      <c r="S83" s="286"/>
      <c r="T83" s="286"/>
      <c r="U83" s="210"/>
      <c r="V83" s="210"/>
      <c r="W83" s="210"/>
      <c r="X83" s="468"/>
      <c r="Y83" s="468"/>
      <c r="Z83" s="468"/>
      <c r="AA83" s="468"/>
      <c r="AB83" s="468"/>
      <c r="AC83" s="469"/>
    </row>
  </sheetData>
  <sheetProtection algorithmName="SHA-512" hashValue="gGRZxmJ1NdYn6vybLPZEJArhLZNULXbNPJ0/Q3oe5ZYNUglPGJPdfDnBjzMHl/ZBrZtbkMraDa5uZbae5AmyFQ==" saltValue="mQuKH2pHh+CBDchyno+keg=="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F11" zoomScale="85" zoomScaleNormal="85" workbookViewId="0">
      <selection activeCell="F12" sqref="F12"/>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17" t="s">
        <v>119</v>
      </c>
      <c r="F9" s="517" t="s">
        <v>118</v>
      </c>
      <c r="G9" s="517" t="s">
        <v>1</v>
      </c>
      <c r="H9" s="517" t="s">
        <v>3</v>
      </c>
      <c r="I9" s="517" t="s">
        <v>4</v>
      </c>
      <c r="J9" s="517" t="s">
        <v>5</v>
      </c>
      <c r="K9" s="517" t="s">
        <v>6</v>
      </c>
      <c r="L9" s="517" t="s">
        <v>7</v>
      </c>
      <c r="M9" s="436" t="s">
        <v>8</v>
      </c>
      <c r="N9" s="518"/>
      <c r="O9" s="518"/>
      <c r="P9" s="437"/>
      <c r="Q9" s="517" t="s">
        <v>9</v>
      </c>
      <c r="R9" s="517" t="s">
        <v>447</v>
      </c>
      <c r="S9" s="517" t="s">
        <v>116</v>
      </c>
      <c r="T9" s="517" t="s">
        <v>125</v>
      </c>
      <c r="U9" s="477" t="s">
        <v>12</v>
      </c>
      <c r="V9" s="478"/>
      <c r="W9" s="477" t="s">
        <v>13</v>
      </c>
      <c r="X9" s="478"/>
      <c r="Y9" s="517" t="s">
        <v>14</v>
      </c>
      <c r="Z9" s="439" t="s">
        <v>441</v>
      </c>
      <c r="AA9" s="517" t="s">
        <v>459</v>
      </c>
    </row>
    <row r="10" spans="5:45" ht="31.5" customHeight="1">
      <c r="E10" s="452"/>
      <c r="F10" s="483"/>
      <c r="G10" s="452"/>
      <c r="H10" s="452"/>
      <c r="I10" s="452"/>
      <c r="J10" s="452"/>
      <c r="K10" s="452"/>
      <c r="L10" s="452"/>
      <c r="M10" s="436" t="s">
        <v>117</v>
      </c>
      <c r="N10" s="447"/>
      <c r="O10" s="448"/>
      <c r="P10" s="517" t="s">
        <v>16</v>
      </c>
      <c r="Q10" s="452"/>
      <c r="R10" s="452"/>
      <c r="S10" s="452"/>
      <c r="T10" s="452"/>
      <c r="U10" s="434"/>
      <c r="V10" s="435"/>
      <c r="W10" s="434"/>
      <c r="X10" s="435"/>
      <c r="Y10" s="452"/>
      <c r="Z10" s="439"/>
      <c r="AA10" s="452"/>
    </row>
    <row r="11" spans="5:45" ht="78.75" customHeight="1">
      <c r="E11" s="438"/>
      <c r="F11" s="484"/>
      <c r="G11" s="438"/>
      <c r="H11" s="438"/>
      <c r="I11" s="438"/>
      <c r="J11" s="438"/>
      <c r="K11" s="438"/>
      <c r="L11" s="438"/>
      <c r="M11" s="27" t="s">
        <v>123</v>
      </c>
      <c r="N11" s="27" t="s">
        <v>18</v>
      </c>
      <c r="O11" s="27" t="s">
        <v>19</v>
      </c>
      <c r="P11" s="438"/>
      <c r="Q11" s="438"/>
      <c r="R11" s="438"/>
      <c r="S11" s="438"/>
      <c r="T11" s="438"/>
      <c r="U11" s="27" t="s">
        <v>20</v>
      </c>
      <c r="V11" s="27" t="s">
        <v>21</v>
      </c>
      <c r="W11" s="27" t="s">
        <v>20</v>
      </c>
      <c r="X11" s="27" t="s">
        <v>21</v>
      </c>
      <c r="Y11" s="438"/>
      <c r="Z11" s="439"/>
      <c r="AA11" s="438"/>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67" t="s">
        <v>867</v>
      </c>
      <c r="G15" s="368" t="s">
        <v>880</v>
      </c>
      <c r="H15" s="38">
        <v>1</v>
      </c>
      <c r="I15" s="38"/>
      <c r="J15" s="38"/>
      <c r="K15" s="366">
        <f t="shared" ref="K15:K24" si="0">+IFERROR(IF(COUNT(H15:J15),ROUND(SUM(H15:J15),0),""),"")</f>
        <v>1</v>
      </c>
      <c r="L15" s="42">
        <f>+IFERROR(IF(COUNT(K15),ROUND(K15/'Shareholding Pattern'!$L$78*100,2),""),0)</f>
        <v>0</v>
      </c>
      <c r="M15" s="170">
        <f t="shared" ref="M15:M24" si="1">IF(H15="","",H15)</f>
        <v>1</v>
      </c>
      <c r="N15" s="170"/>
      <c r="O15" s="229">
        <f t="shared" ref="O15:O24" si="2">+IFERROR(IF(COUNT(M15:N15),ROUND(SUM(M15,N15),2),""),"")</f>
        <v>1</v>
      </c>
      <c r="P15" s="42">
        <f>+IFERROR(IF(COUNT(O15),ROUND(O15/('Shareholding Pattern'!$P$79)*100,2),""),0)</f>
        <v>0</v>
      </c>
      <c r="Q15" s="38"/>
      <c r="R15" s="38"/>
      <c r="S15" s="366" t="str">
        <f t="shared" ref="S15:S24" si="3">+IFERROR(IF(COUNT(Q15:R15),ROUND(SUM(Q15:R15),0),""),"")</f>
        <v/>
      </c>
      <c r="T15" s="42">
        <f>+IFERROR(IF(COUNT(K15,S15),ROUND(SUM(S15,K15)/SUM('Shareholding Pattern'!$L$78,'Shareholding Pattern'!$T$78)*100,2),""),0)</f>
        <v>0</v>
      </c>
      <c r="U15" s="38"/>
      <c r="V15" s="14" t="str">
        <f t="shared" ref="V15:V24" si="4">+IFERROR(IF(COUNT(U15),ROUND(SUM(U15)/SUM(K15)*100,2),""),0)</f>
        <v/>
      </c>
      <c r="W15" s="38"/>
      <c r="X15" s="14" t="str">
        <f t="shared" ref="X15:X24" si="5">+IFERROR(IF(COUNT(W15),ROUND(SUM(W15)/SUM(K15)*100,2),""),0)</f>
        <v/>
      </c>
      <c r="Y15" s="38">
        <v>0</v>
      </c>
      <c r="Z15" s="228">
        <v>1</v>
      </c>
      <c r="AA15" s="262" t="s">
        <v>461</v>
      </c>
      <c r="AB15" s="10"/>
      <c r="AC15" s="10">
        <f t="shared" ref="AC15:AC24" si="6">IF(SUM(H15:Y15)&gt;0,1,0)</f>
        <v>1</v>
      </c>
    </row>
    <row r="16" spans="5:45" ht="24.75" customHeight="1">
      <c r="E16" s="53">
        <v>2</v>
      </c>
      <c r="F16" s="367" t="s">
        <v>868</v>
      </c>
      <c r="G16" s="368" t="s">
        <v>880</v>
      </c>
      <c r="H16" s="38">
        <v>1</v>
      </c>
      <c r="I16" s="38"/>
      <c r="J16" s="38"/>
      <c r="K16" s="366">
        <f t="shared" si="0"/>
        <v>1</v>
      </c>
      <c r="L16" s="42">
        <f>+IFERROR(IF(COUNT(K16),ROUND(K16/'Shareholding Pattern'!$L$78*100,2),""),0)</f>
        <v>0</v>
      </c>
      <c r="M16" s="170">
        <f t="shared" si="1"/>
        <v>1</v>
      </c>
      <c r="N16" s="170"/>
      <c r="O16" s="229">
        <f t="shared" si="2"/>
        <v>1</v>
      </c>
      <c r="P16" s="42">
        <f>+IFERROR(IF(COUNT(O16),ROUND(O16/('Shareholding Pattern'!$P$79)*100,2),""),0)</f>
        <v>0</v>
      </c>
      <c r="Q16" s="38"/>
      <c r="R16" s="38"/>
      <c r="S16" s="366" t="str">
        <f t="shared" si="3"/>
        <v/>
      </c>
      <c r="T16" s="42">
        <f>+IFERROR(IF(COUNT(K16,S16),ROUND(SUM(S16,K16)/SUM('Shareholding Pattern'!$L$78,'Shareholding Pattern'!$T$78)*100,2),""),0)</f>
        <v>0</v>
      </c>
      <c r="U16" s="38"/>
      <c r="V16" s="14" t="str">
        <f t="shared" si="4"/>
        <v/>
      </c>
      <c r="W16" s="38"/>
      <c r="X16" s="14" t="str">
        <f t="shared" si="5"/>
        <v/>
      </c>
      <c r="Y16" s="38">
        <v>0</v>
      </c>
      <c r="Z16" s="228">
        <v>2</v>
      </c>
      <c r="AA16" s="262" t="s">
        <v>461</v>
      </c>
      <c r="AB16" s="10"/>
      <c r="AC16" s="10">
        <f t="shared" si="6"/>
        <v>1</v>
      </c>
    </row>
    <row r="17" spans="5:29" ht="24.75" customHeight="1">
      <c r="E17" s="53">
        <v>3</v>
      </c>
      <c r="F17" s="367" t="s">
        <v>869</v>
      </c>
      <c r="G17" s="368" t="s">
        <v>880</v>
      </c>
      <c r="H17" s="38">
        <v>1</v>
      </c>
      <c r="I17" s="38"/>
      <c r="J17" s="38"/>
      <c r="K17" s="366">
        <f t="shared" si="0"/>
        <v>1</v>
      </c>
      <c r="L17" s="42">
        <f>+IFERROR(IF(COUNT(K17),ROUND(K17/'Shareholding Pattern'!$L$78*100,2),""),0)</f>
        <v>0</v>
      </c>
      <c r="M17" s="170">
        <f t="shared" si="1"/>
        <v>1</v>
      </c>
      <c r="N17" s="170"/>
      <c r="O17" s="229">
        <f t="shared" si="2"/>
        <v>1</v>
      </c>
      <c r="P17" s="42">
        <f>+IFERROR(IF(COUNT(O17),ROUND(O17/('Shareholding Pattern'!$P$79)*100,2),""),0)</f>
        <v>0</v>
      </c>
      <c r="Q17" s="38"/>
      <c r="R17" s="38"/>
      <c r="S17" s="366" t="str">
        <f t="shared" si="3"/>
        <v/>
      </c>
      <c r="T17" s="42">
        <f>+IFERROR(IF(COUNT(K17,S17),ROUND(SUM(S17,K17)/SUM('Shareholding Pattern'!$L$78,'Shareholding Pattern'!$T$78)*100,2),""),0)</f>
        <v>0</v>
      </c>
      <c r="U17" s="38"/>
      <c r="V17" s="14" t="str">
        <f t="shared" si="4"/>
        <v/>
      </c>
      <c r="W17" s="38"/>
      <c r="X17" s="14" t="str">
        <f t="shared" si="5"/>
        <v/>
      </c>
      <c r="Y17" s="38">
        <v>0</v>
      </c>
      <c r="Z17" s="228">
        <v>3</v>
      </c>
      <c r="AA17" s="262" t="s">
        <v>461</v>
      </c>
      <c r="AB17" s="10"/>
      <c r="AC17" s="10">
        <f t="shared" si="6"/>
        <v>1</v>
      </c>
    </row>
    <row r="18" spans="5:29" ht="24.75" customHeight="1">
      <c r="E18" s="53">
        <v>4</v>
      </c>
      <c r="F18" s="367" t="s">
        <v>870</v>
      </c>
      <c r="G18" s="368" t="s">
        <v>880</v>
      </c>
      <c r="H18" s="38">
        <v>1</v>
      </c>
      <c r="I18" s="38"/>
      <c r="J18" s="38"/>
      <c r="K18" s="366">
        <f t="shared" si="0"/>
        <v>1</v>
      </c>
      <c r="L18" s="42">
        <f>+IFERROR(IF(COUNT(K18),ROUND(K18/'Shareholding Pattern'!$L$78*100,2),""),0)</f>
        <v>0</v>
      </c>
      <c r="M18" s="170">
        <f t="shared" si="1"/>
        <v>1</v>
      </c>
      <c r="N18" s="170"/>
      <c r="O18" s="229">
        <f t="shared" si="2"/>
        <v>1</v>
      </c>
      <c r="P18" s="42">
        <f>+IFERROR(IF(COUNT(O18),ROUND(O18/('Shareholding Pattern'!$P$79)*100,2),""),0)</f>
        <v>0</v>
      </c>
      <c r="Q18" s="38"/>
      <c r="R18" s="38"/>
      <c r="S18" s="366" t="str">
        <f t="shared" si="3"/>
        <v/>
      </c>
      <c r="T18" s="42">
        <f>+IFERROR(IF(COUNT(K18,S18),ROUND(SUM(S18,K18)/SUM('Shareholding Pattern'!$L$78,'Shareholding Pattern'!$T$78)*100,2),""),0)</f>
        <v>0</v>
      </c>
      <c r="U18" s="38"/>
      <c r="V18" s="14" t="str">
        <f t="shared" si="4"/>
        <v/>
      </c>
      <c r="W18" s="38"/>
      <c r="X18" s="14" t="str">
        <f t="shared" si="5"/>
        <v/>
      </c>
      <c r="Y18" s="38">
        <v>0</v>
      </c>
      <c r="Z18" s="228">
        <v>4</v>
      </c>
      <c r="AA18" s="262" t="s">
        <v>461</v>
      </c>
      <c r="AB18" s="10"/>
      <c r="AC18" s="10">
        <f t="shared" si="6"/>
        <v>1</v>
      </c>
    </row>
    <row r="19" spans="5:29" ht="24.75" customHeight="1">
      <c r="E19" s="53">
        <v>5</v>
      </c>
      <c r="F19" s="367" t="s">
        <v>871</v>
      </c>
      <c r="G19" s="368" t="s">
        <v>880</v>
      </c>
      <c r="H19" s="38">
        <v>1</v>
      </c>
      <c r="I19" s="38"/>
      <c r="J19" s="38"/>
      <c r="K19" s="366">
        <f t="shared" si="0"/>
        <v>1</v>
      </c>
      <c r="L19" s="42">
        <f>+IFERROR(IF(COUNT(K19),ROUND(K19/'Shareholding Pattern'!$L$78*100,2),""),0)</f>
        <v>0</v>
      </c>
      <c r="M19" s="170">
        <f t="shared" si="1"/>
        <v>1</v>
      </c>
      <c r="N19" s="170"/>
      <c r="O19" s="229">
        <f t="shared" si="2"/>
        <v>1</v>
      </c>
      <c r="P19" s="42">
        <f>+IFERROR(IF(COUNT(O19),ROUND(O19/('Shareholding Pattern'!$P$79)*100,2),""),0)</f>
        <v>0</v>
      </c>
      <c r="Q19" s="38"/>
      <c r="R19" s="38"/>
      <c r="S19" s="366" t="str">
        <f t="shared" si="3"/>
        <v/>
      </c>
      <c r="T19" s="42">
        <f>+IFERROR(IF(COUNT(K19,S19),ROUND(SUM(S19,K19)/SUM('Shareholding Pattern'!$L$78,'Shareholding Pattern'!$T$78)*100,2),""),0)</f>
        <v>0</v>
      </c>
      <c r="U19" s="38"/>
      <c r="V19" s="14" t="str">
        <f t="shared" si="4"/>
        <v/>
      </c>
      <c r="W19" s="38"/>
      <c r="X19" s="14" t="str">
        <f t="shared" si="5"/>
        <v/>
      </c>
      <c r="Y19" s="38">
        <v>0</v>
      </c>
      <c r="Z19" s="228">
        <v>5</v>
      </c>
      <c r="AA19" s="262" t="s">
        <v>461</v>
      </c>
      <c r="AB19" s="10"/>
      <c r="AC19" s="10">
        <f t="shared" si="6"/>
        <v>1</v>
      </c>
    </row>
    <row r="20" spans="5:29" ht="24.75" customHeight="1">
      <c r="E20" s="53">
        <v>6</v>
      </c>
      <c r="F20" s="367" t="s">
        <v>872</v>
      </c>
      <c r="G20" s="368" t="s">
        <v>880</v>
      </c>
      <c r="H20" s="38">
        <v>1</v>
      </c>
      <c r="I20" s="38"/>
      <c r="J20" s="38"/>
      <c r="K20" s="366">
        <f t="shared" si="0"/>
        <v>1</v>
      </c>
      <c r="L20" s="42">
        <f>+IFERROR(IF(COUNT(K20),ROUND(K20/'Shareholding Pattern'!$L$78*100,2),""),0)</f>
        <v>0</v>
      </c>
      <c r="M20" s="170">
        <f t="shared" si="1"/>
        <v>1</v>
      </c>
      <c r="N20" s="170"/>
      <c r="O20" s="229">
        <f t="shared" si="2"/>
        <v>1</v>
      </c>
      <c r="P20" s="42">
        <f>+IFERROR(IF(COUNT(O20),ROUND(O20/('Shareholding Pattern'!$P$79)*100,2),""),0)</f>
        <v>0</v>
      </c>
      <c r="Q20" s="38"/>
      <c r="R20" s="38"/>
      <c r="S20" s="366" t="str">
        <f t="shared" si="3"/>
        <v/>
      </c>
      <c r="T20" s="42">
        <f>+IFERROR(IF(COUNT(K20,S20),ROUND(SUM(S20,K20)/SUM('Shareholding Pattern'!$L$78,'Shareholding Pattern'!$T$78)*100,2),""),0)</f>
        <v>0</v>
      </c>
      <c r="U20" s="38"/>
      <c r="V20" s="14" t="str">
        <f t="shared" si="4"/>
        <v/>
      </c>
      <c r="W20" s="38"/>
      <c r="X20" s="14" t="str">
        <f t="shared" si="5"/>
        <v/>
      </c>
      <c r="Y20" s="38">
        <v>0</v>
      </c>
      <c r="Z20" s="228">
        <v>6</v>
      </c>
      <c r="AA20" s="262" t="s">
        <v>461</v>
      </c>
      <c r="AB20" s="10"/>
      <c r="AC20" s="10">
        <f t="shared" si="6"/>
        <v>1</v>
      </c>
    </row>
    <row r="21" spans="5:29" ht="24.75" customHeight="1">
      <c r="E21" s="53">
        <v>7</v>
      </c>
      <c r="F21" s="367" t="s">
        <v>873</v>
      </c>
      <c r="G21" s="368" t="s">
        <v>880</v>
      </c>
      <c r="H21" s="38">
        <v>1</v>
      </c>
      <c r="I21" s="38"/>
      <c r="J21" s="38"/>
      <c r="K21" s="366">
        <f t="shared" si="0"/>
        <v>1</v>
      </c>
      <c r="L21" s="42">
        <f>+IFERROR(IF(COUNT(K21),ROUND(K21/'Shareholding Pattern'!$L$78*100,2),""),0)</f>
        <v>0</v>
      </c>
      <c r="M21" s="170">
        <f t="shared" si="1"/>
        <v>1</v>
      </c>
      <c r="N21" s="170"/>
      <c r="O21" s="229">
        <f t="shared" si="2"/>
        <v>1</v>
      </c>
      <c r="P21" s="42">
        <f>+IFERROR(IF(COUNT(O21),ROUND(O21/('Shareholding Pattern'!$P$79)*100,2),""),0)</f>
        <v>0</v>
      </c>
      <c r="Q21" s="38"/>
      <c r="R21" s="38"/>
      <c r="S21" s="366" t="str">
        <f t="shared" si="3"/>
        <v/>
      </c>
      <c r="T21" s="42">
        <f>+IFERROR(IF(COUNT(K21,S21),ROUND(SUM(S21,K21)/SUM('Shareholding Pattern'!$L$78,'Shareholding Pattern'!$T$78)*100,2),""),0)</f>
        <v>0</v>
      </c>
      <c r="U21" s="38"/>
      <c r="V21" s="14" t="str">
        <f t="shared" si="4"/>
        <v/>
      </c>
      <c r="W21" s="38"/>
      <c r="X21" s="14" t="str">
        <f t="shared" si="5"/>
        <v/>
      </c>
      <c r="Y21" s="38">
        <v>0</v>
      </c>
      <c r="Z21" s="228">
        <v>7</v>
      </c>
      <c r="AA21" s="262" t="s">
        <v>461</v>
      </c>
      <c r="AB21" s="10"/>
      <c r="AC21" s="10">
        <f t="shared" si="6"/>
        <v>1</v>
      </c>
    </row>
    <row r="22" spans="5:29" ht="24.75" customHeight="1">
      <c r="E22" s="53">
        <v>8</v>
      </c>
      <c r="F22" s="367" t="s">
        <v>874</v>
      </c>
      <c r="G22" s="368" t="s">
        <v>879</v>
      </c>
      <c r="H22" s="38">
        <v>489100</v>
      </c>
      <c r="I22" s="38"/>
      <c r="J22" s="38"/>
      <c r="K22" s="366">
        <f t="shared" si="0"/>
        <v>489100</v>
      </c>
      <c r="L22" s="42">
        <f>+IFERROR(IF(COUNT(K22),ROUND(K22/'Shareholding Pattern'!$L$78*100,2),""),0)</f>
        <v>24.95</v>
      </c>
      <c r="M22" s="170">
        <f t="shared" si="1"/>
        <v>489100</v>
      </c>
      <c r="N22" s="170"/>
      <c r="O22" s="229">
        <f t="shared" si="2"/>
        <v>489100</v>
      </c>
      <c r="P22" s="42">
        <f>+IFERROR(IF(COUNT(O22),ROUND(O22/('Shareholding Pattern'!$P$79)*100,2),""),0)</f>
        <v>24.95</v>
      </c>
      <c r="Q22" s="38"/>
      <c r="R22" s="38"/>
      <c r="S22" s="366" t="str">
        <f t="shared" si="3"/>
        <v/>
      </c>
      <c r="T22" s="42">
        <f>+IFERROR(IF(COUNT(K22,S22),ROUND(SUM(S22,K22)/SUM('Shareholding Pattern'!$L$78,'Shareholding Pattern'!$T$78)*100,2),""),0)</f>
        <v>24.95</v>
      </c>
      <c r="U22" s="38"/>
      <c r="V22" s="14" t="str">
        <f t="shared" si="4"/>
        <v/>
      </c>
      <c r="W22" s="38"/>
      <c r="X22" s="14" t="str">
        <f t="shared" si="5"/>
        <v/>
      </c>
      <c r="Y22" s="38">
        <v>489100</v>
      </c>
      <c r="Z22" s="228"/>
      <c r="AA22" s="262" t="s">
        <v>461</v>
      </c>
      <c r="AB22" s="10"/>
      <c r="AC22" s="10">
        <f t="shared" si="6"/>
        <v>1</v>
      </c>
    </row>
    <row r="23" spans="5:29" ht="24.75" customHeight="1">
      <c r="E23" s="53">
        <v>9</v>
      </c>
      <c r="F23" s="367" t="s">
        <v>875</v>
      </c>
      <c r="G23" s="368" t="s">
        <v>878</v>
      </c>
      <c r="H23" s="38">
        <v>230788</v>
      </c>
      <c r="I23" s="38"/>
      <c r="J23" s="38"/>
      <c r="K23" s="366">
        <f t="shared" si="0"/>
        <v>230788</v>
      </c>
      <c r="L23" s="42">
        <f>+IFERROR(IF(COUNT(K23),ROUND(K23/'Shareholding Pattern'!$L$78*100,2),""),0)</f>
        <v>11.77</v>
      </c>
      <c r="M23" s="170">
        <f t="shared" si="1"/>
        <v>230788</v>
      </c>
      <c r="N23" s="170"/>
      <c r="O23" s="229">
        <f t="shared" si="2"/>
        <v>230788</v>
      </c>
      <c r="P23" s="42">
        <f>+IFERROR(IF(COUNT(O23),ROUND(O23/('Shareholding Pattern'!$P$79)*100,2),""),0)</f>
        <v>11.77</v>
      </c>
      <c r="Q23" s="38"/>
      <c r="R23" s="38"/>
      <c r="S23" s="366" t="str">
        <f t="shared" si="3"/>
        <v/>
      </c>
      <c r="T23" s="42">
        <f>+IFERROR(IF(COUNT(K23,S23),ROUND(SUM(S23,K23)/SUM('Shareholding Pattern'!$L$78,'Shareholding Pattern'!$T$78)*100,2),""),0)</f>
        <v>11.77</v>
      </c>
      <c r="U23" s="38"/>
      <c r="V23" s="14" t="str">
        <f t="shared" si="4"/>
        <v/>
      </c>
      <c r="W23" s="38"/>
      <c r="X23" s="14" t="str">
        <f t="shared" si="5"/>
        <v/>
      </c>
      <c r="Y23" s="38">
        <v>230788</v>
      </c>
      <c r="Z23" s="228"/>
      <c r="AA23" s="262" t="s">
        <v>461</v>
      </c>
      <c r="AB23" s="10"/>
      <c r="AC23" s="10">
        <f t="shared" si="6"/>
        <v>1</v>
      </c>
    </row>
    <row r="24" spans="5:29" ht="24.75" customHeight="1">
      <c r="E24" s="53">
        <v>10</v>
      </c>
      <c r="F24" s="367" t="s">
        <v>876</v>
      </c>
      <c r="G24" s="368" t="s">
        <v>877</v>
      </c>
      <c r="H24" s="38">
        <v>109898</v>
      </c>
      <c r="I24" s="38"/>
      <c r="J24" s="38"/>
      <c r="K24" s="366">
        <f t="shared" si="0"/>
        <v>109898</v>
      </c>
      <c r="L24" s="42">
        <f>+IFERROR(IF(COUNT(K24),ROUND(K24/'Shareholding Pattern'!$L$78*100,2),""),0)</f>
        <v>5.61</v>
      </c>
      <c r="M24" s="170">
        <f t="shared" si="1"/>
        <v>109898</v>
      </c>
      <c r="N24" s="170"/>
      <c r="O24" s="229">
        <f t="shared" si="2"/>
        <v>109898</v>
      </c>
      <c r="P24" s="42">
        <f>+IFERROR(IF(COUNT(O24),ROUND(O24/('Shareholding Pattern'!$P$79)*100,2),""),0)</f>
        <v>5.61</v>
      </c>
      <c r="Q24" s="38"/>
      <c r="R24" s="38"/>
      <c r="S24" s="366" t="str">
        <f t="shared" si="3"/>
        <v/>
      </c>
      <c r="T24" s="42">
        <f>+IFERROR(IF(COUNT(K24,S24),ROUND(SUM(S24,K24)/SUM('Shareholding Pattern'!$L$78,'Shareholding Pattern'!$T$78)*100,2),""),0)</f>
        <v>5.61</v>
      </c>
      <c r="U24" s="38"/>
      <c r="V24" s="14" t="str">
        <f t="shared" si="4"/>
        <v/>
      </c>
      <c r="W24" s="38"/>
      <c r="X24" s="14" t="str">
        <f t="shared" si="5"/>
        <v/>
      </c>
      <c r="Y24" s="38">
        <v>109898</v>
      </c>
      <c r="Z24" s="228"/>
      <c r="AA24" s="262" t="s">
        <v>461</v>
      </c>
      <c r="AB24" s="10"/>
      <c r="AC24" s="10">
        <f t="shared" si="6"/>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00000000000001"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W/jSm//0mjAp1IFItv5oOcChhnih+0ZBN8M+wPMM5b3XPIRhPkvScm9DL53JLyxXpHcBzuaJY8OgFgW0bNEbnQ==" saltValue="iMTwElqyg+/UYvx8875uHA=="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598</v>
      </c>
    </row>
    <row r="2" spans="5:27" ht="20.25" hidden="1" customHeight="1">
      <c r="F2" t="s">
        <v>615</v>
      </c>
      <c r="G2" t="s">
        <v>616</v>
      </c>
      <c r="H2" t="s">
        <v>617</v>
      </c>
      <c r="J2" t="s">
        <v>618</v>
      </c>
      <c r="K2" t="s">
        <v>619</v>
      </c>
      <c r="L2" t="s">
        <v>620</v>
      </c>
      <c r="M2" t="s">
        <v>621</v>
      </c>
      <c r="N2" t="s">
        <v>622</v>
      </c>
      <c r="O2" t="s">
        <v>623</v>
      </c>
      <c r="P2" t="s">
        <v>624</v>
      </c>
      <c r="Q2" t="s">
        <v>595</v>
      </c>
      <c r="R2" t="s">
        <v>629</v>
      </c>
      <c r="S2" t="s">
        <v>627</v>
      </c>
      <c r="T2" t="s">
        <v>597</v>
      </c>
      <c r="U2" t="s">
        <v>628</v>
      </c>
      <c r="V2" t="s">
        <v>625</v>
      </c>
    </row>
    <row r="3" spans="5:27" ht="15" hidden="1" customHeight="1">
      <c r="AA3" s="303" t="s">
        <v>600</v>
      </c>
    </row>
    <row r="4" spans="5:27" ht="15.75" hidden="1" customHeight="1">
      <c r="AA4" s="303" t="s">
        <v>601</v>
      </c>
    </row>
    <row r="5" spans="5:27" ht="13.5" hidden="1" customHeight="1">
      <c r="AA5" s="303" t="s">
        <v>602</v>
      </c>
    </row>
    <row r="6" spans="5:27" ht="17.25" hidden="1" customHeight="1">
      <c r="AA6" s="303" t="s">
        <v>603</v>
      </c>
    </row>
    <row r="7" spans="5:27">
      <c r="F7" s="523"/>
      <c r="G7" s="523"/>
      <c r="H7" s="523"/>
      <c r="I7" s="63"/>
      <c r="AA7" s="303" t="s">
        <v>604</v>
      </c>
    </row>
    <row r="8" spans="5:27">
      <c r="F8" s="524"/>
      <c r="G8" s="524"/>
      <c r="H8" s="524"/>
      <c r="I8" s="63"/>
      <c r="AA8" s="303" t="s">
        <v>605</v>
      </c>
    </row>
    <row r="9" spans="5:27" ht="60" customHeight="1">
      <c r="E9" s="517" t="s">
        <v>114</v>
      </c>
      <c r="F9" s="436" t="s">
        <v>587</v>
      </c>
      <c r="G9" s="518"/>
      <c r="H9" s="518"/>
      <c r="I9" s="518"/>
      <c r="J9" s="518"/>
      <c r="K9" s="437"/>
      <c r="L9" s="436" t="s">
        <v>592</v>
      </c>
      <c r="M9" s="518"/>
      <c r="N9" s="518"/>
      <c r="O9" s="518"/>
      <c r="P9" s="437"/>
      <c r="Q9" s="522" t="s">
        <v>593</v>
      </c>
      <c r="R9" s="522"/>
      <c r="S9" s="522"/>
      <c r="T9" s="522"/>
      <c r="U9" s="522"/>
      <c r="V9" s="439" t="s">
        <v>625</v>
      </c>
      <c r="AA9" s="303" t="s">
        <v>606</v>
      </c>
    </row>
    <row r="10" spans="5:27" ht="14.25" customHeight="1">
      <c r="E10" s="452"/>
      <c r="F10" s="439" t="s">
        <v>588</v>
      </c>
      <c r="G10" s="439" t="s">
        <v>589</v>
      </c>
      <c r="H10" s="521" t="s">
        <v>590</v>
      </c>
      <c r="I10" s="27"/>
      <c r="J10" s="439" t="s">
        <v>591</v>
      </c>
      <c r="K10" s="519" t="s">
        <v>611</v>
      </c>
      <c r="L10" s="439" t="s">
        <v>588</v>
      </c>
      <c r="M10" s="439" t="s">
        <v>589</v>
      </c>
      <c r="N10" s="521" t="s">
        <v>590</v>
      </c>
      <c r="O10" s="439" t="s">
        <v>591</v>
      </c>
      <c r="P10" s="519" t="s">
        <v>611</v>
      </c>
      <c r="Q10" s="439" t="s">
        <v>594</v>
      </c>
      <c r="R10" s="439"/>
      <c r="S10" s="439"/>
      <c r="T10" s="439"/>
      <c r="U10" s="439"/>
      <c r="V10" s="439"/>
      <c r="AA10" s="303" t="s">
        <v>607</v>
      </c>
    </row>
    <row r="11" spans="5:27" ht="47.25" customHeight="1">
      <c r="E11" s="438"/>
      <c r="F11" s="439"/>
      <c r="G11" s="439"/>
      <c r="H11" s="521"/>
      <c r="I11" s="27"/>
      <c r="J11" s="439"/>
      <c r="K11" s="520"/>
      <c r="L11" s="439"/>
      <c r="M11" s="439"/>
      <c r="N11" s="521"/>
      <c r="O11" s="439"/>
      <c r="P11" s="520"/>
      <c r="Q11" s="298" t="s">
        <v>595</v>
      </c>
      <c r="R11" s="298" t="s">
        <v>596</v>
      </c>
      <c r="S11" s="307" t="s">
        <v>627</v>
      </c>
      <c r="T11" s="298" t="s">
        <v>597</v>
      </c>
      <c r="U11" s="298" t="s">
        <v>628</v>
      </c>
      <c r="V11" s="439"/>
      <c r="AA11" s="303" t="s">
        <v>608</v>
      </c>
    </row>
    <row r="12" spans="5:27">
      <c r="E12" s="301"/>
      <c r="F12" s="526" t="s">
        <v>609</v>
      </c>
      <c r="G12" s="526"/>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25"/>
      <c r="G14" s="525"/>
      <c r="H14" s="525"/>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124</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s="244" customFormat="1" ht="19.5" customHeight="1">
      <c r="E12" s="8" t="s">
        <v>72</v>
      </c>
      <c r="F12" s="527" t="s">
        <v>29</v>
      </c>
      <c r="G12" s="528"/>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IpXlWzoWZ/Z4dX7p3A0EMLDLr+4yycdgUMjRy/Z6zato0AgUFentlAhPpVhIBGwtaCOYrAic79YTtvJjmnolqA==" saltValue="JrKfKEYG2FxA8DRXjOatZg=="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337</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338</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Soqedrr+odVzCH/ECdEJEHTqyqh9xoNsBYkCGnKJCyQUvI4FnS9xobq06qRkmI1ec6vKrxsDXllAQ5GrftobRg==" saltValue="bI3RmDYFeWBupJ/w3mnzkQ=="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J7" zoomScale="85" zoomScaleNormal="85" workbookViewId="0">
      <selection activeCell="AD17" sqref="AD17"/>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f>IF(COUNT(H16:$AA$15000)=0,"",SUM(AC1:AC65534))</f>
        <v>0</v>
      </c>
      <c r="AF13" s="296">
        <f>IF(SUM(I13:AA13)&gt;0,1,0)</f>
        <v>0</v>
      </c>
      <c r="AG13" s="296">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370" t="s">
        <v>440</v>
      </c>
      <c r="F15" s="371"/>
      <c r="G15" s="371" t="s">
        <v>881</v>
      </c>
      <c r="H15" s="38" t="s">
        <v>882</v>
      </c>
      <c r="I15" s="38">
        <v>1</v>
      </c>
      <c r="J15" s="38">
        <v>488800</v>
      </c>
      <c r="K15" s="38"/>
      <c r="L15" s="38"/>
      <c r="M15" s="369">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369" t="str">
        <f>+IFERROR(IF(COUNT(S15:T15),ROUND(SUM(S15:T15),0),""),"")</f>
        <v/>
      </c>
      <c r="V15" s="187">
        <f>+IFERROR(IF(COUNT(M15,U15),ROUND(SUM(U15,M15)/SUM('Shareholding Pattern'!$L$78,'Shareholding Pattern'!$T$78)*100,2),""),0)</f>
        <v>24.94</v>
      </c>
      <c r="W15" s="38"/>
      <c r="X15" s="186" t="str">
        <f>+IFERROR(IF(COUNT(W15),ROUND(SUM(W15)/SUM(M15)*100,2),""),0)</f>
        <v/>
      </c>
      <c r="Y15" s="38"/>
      <c r="Z15" s="186" t="str">
        <f>+IFERROR(IF(COUNT(Y15),ROUND(SUM(Y15)/SUM(M15)*100,2),""),0)</f>
        <v/>
      </c>
      <c r="AA15" s="372">
        <v>488800</v>
      </c>
      <c r="AB15" s="228"/>
      <c r="AC15" s="262" t="s">
        <v>462</v>
      </c>
      <c r="AD15" s="234" t="str">
        <f>IF(COUNT(H18:$AA$15000)=0,"",SUM(AC3:AC65536))</f>
        <v/>
      </c>
      <c r="AE15" s="10"/>
      <c r="AF15" s="296">
        <f>IF(SUM(I15:AA15)&gt;0,1,0)</f>
        <v>1</v>
      </c>
    </row>
    <row r="16" spans="4:53" ht="18.75" hidden="1" customHeight="1">
      <c r="D16" s="34"/>
      <c r="Z16" s="175"/>
    </row>
    <row r="17" spans="4:27" ht="20.100000000000001"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mQYSNsRjMFAm4Sg+3S/kXz7Dz8qILzDKi5Xg8yUgsvRJw2pj6uG9qISLpof7ZdiSzqw7RI7RwUTw6NbxywtgSw==" saltValue="/I8vlSDuUj3lKkW2rfOUjg==" spinCount="100000" sheet="1" objects="1" scenarios="1"/>
  <sortState xmlns:xlrd2="http://schemas.microsoft.com/office/spreadsheetml/2017/richdata2" ref="G16:AA21">
    <sortCondition ref="AA16"/>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855</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2: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2: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JF1Jy+cJi1on/9AemOlia084IUHE/DoavQ7w/Ks163Qc48tfzfiKj9Tk2+p2NP4FTleiiCwXA1L18luxiBdr+A==" saltValue="3K+olr9W8SmK53yW/Y9NoA=="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SdaMmBCqlvgQm3c3s5Drk7EXR0Vy0nmT9ImE3WAtFbZNfRgg+1PJAz3ZCh06ZZYiD43m+VuHkIEGmbpI+V5APQ==" saltValue="TaVjyHyrHsdwQx6zMpIOE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jvbzGybUkhCIyycs+LMJNOfTT0n0DHIoxdgtp/aMXNr0ZvV1kRahaClzz4vUWCZaojgLAFuTaYhXY3lHfQq2UA==" saltValue="O1FrmSq+to4Bl429Jhd7kQ==" spinCount="100000" sheet="1" objects="1" scenarios="1"/>
  <mergeCells count="20">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Z9:Z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vjqT46DJSksBHBlAbQ2Ml5MFAROO4gt6kgMuHRzlH5g31giplDJ1j5JpDB1kdPFdWPk+AuY13aStgy9D+I7UDw==" saltValue="kkVGERSPhsOQaQAayX9gxQ=="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tnlVV+UqXPwD5ZUP6nFaj9GApehYSHULq11AIG4ILyoXi20vuRKyghiC3yeRA79UvWdBg5IJCG3BRDyHCP6ZUQ==" saltValue="mAyhdeRozcr4YQ25IBAloQ=="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2Lz25PMmf1dntXuj6Usmzd30tlgeyVSGwL8Yq/aFjP2nmV1tX2LA3clh/Xgj+9T/hvMT919T5zYnTDmNBBwW0w==" saltValue="863s3AeRty9DiE5qfyTf+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8FZD9rqNVuN6mJBpx9rkEZ26+ugwb9dQlBwPpu4ze1Rs6bQDqQpzh0xGVRfPMymINE9SB3vZJBZIazoJw+psuQ==" saltValue="Kc4m7S8U3ZOISucoeiny0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1gHBA6MpTUF4Ia0JBRkTh41XToe29y452BYWqPWmRLCVaunkOecNBZM1C6toKMBOxAOB32YyA4yirLVhZ7W3A==" saltValue="uZLKDGIAjfc8fPLRWoAlU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Q11" t="s">
        <v>347</v>
      </c>
    </row>
    <row r="12" spans="5:43" ht="20.100000000000001" customHeight="1">
      <c r="E12" s="8" t="s">
        <v>679</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inMQo42ywNZiIhlIAtGyU3d6pHrUzmyYLcQ7UzkQ8kOxjoOW6cZ/4EFtNWmdU1kSW4UpqFXFrPch/0ATqb4DlA==" saltValue="Y8EjcnS5Hx5nrFWotLSm5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Q11" t="s">
        <v>347</v>
      </c>
    </row>
    <row r="12" spans="5:43" ht="30" customHeight="1">
      <c r="E12" s="8" t="s">
        <v>680</v>
      </c>
      <c r="F12" s="43" t="s">
        <v>647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kcMsp3cVFseOF42CWrnEVeTaaz8pDeN5MOaG4CDHEv1EelpzGcOYINtz6IccjcQAkhAEpPFDmbS66Jh1Rdq6oA==" saltValue="zk955x5HIVQsAfvLVpWLE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n2/5ATD0b28zsgwTNevHGtID/1t3tD4yEIwWeMFDDiUOB0GInX4OHBZdsM1Aa7AAppbp6Ge2wTZUGocs3IicSw==" saltValue="Rpo1QU+54uxwsptQMG3GKg=="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cMk25q9o7NAvz37kMWMeyfQXk0fCjqRLBCLF8eWNb8ExlmeS9ub2Ksv314rKyMEPUqCsx3u68q0EW3sbsDp3dA==" saltValue="UTbitYbG3IffUXqsn6TSg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A7" zoomScale="90" zoomScaleNormal="90" workbookViewId="0">
      <selection activeCell="A17" sqref="A17"/>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706</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3" t="s">
        <v>891</v>
      </c>
      <c r="G15" s="368" t="s">
        <v>892</v>
      </c>
      <c r="H15" s="38">
        <v>58800</v>
      </c>
      <c r="I15" s="38"/>
      <c r="J15" s="38"/>
      <c r="K15" s="366">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366" t="str">
        <f>+IFERROR(IF(COUNT(Q15:R15),ROUND(SUM(Q15:R15),0),""),"")</f>
        <v/>
      </c>
      <c r="T15" s="42">
        <f>+IFERROR(IF(COUNT(K15,S15),ROUND(SUM(S15,K15)/SUM('Shareholding Pattern'!$L$78,'Shareholding Pattern'!$T$78)*100,2),""),"")</f>
        <v>3</v>
      </c>
      <c r="U15" s="38"/>
      <c r="V15" s="14" t="str">
        <f>+IFERROR(IF(COUNT(U15),ROUND(SUM(U15)/SUM(K15)*100,2),""),0)</f>
        <v/>
      </c>
      <c r="W15" s="38">
        <v>58800</v>
      </c>
      <c r="X15" s="228"/>
      <c r="Y15" s="38">
        <v>0</v>
      </c>
      <c r="Z15" s="38">
        <v>0</v>
      </c>
      <c r="AA15" s="38">
        <v>0</v>
      </c>
      <c r="AB15" s="10"/>
      <c r="AC15" s="10" t="e">
        <f>SUM(#REF!)</f>
        <v>#REF!</v>
      </c>
    </row>
    <row r="16" spans="5:29" hidden="1">
      <c r="E16" s="34"/>
      <c r="J16" s="169"/>
      <c r="K16" s="169"/>
      <c r="N16" s="169"/>
      <c r="O16" s="169"/>
      <c r="V16" s="169"/>
      <c r="W16" s="35"/>
      <c r="X16" s="35"/>
      <c r="Y16" s="35"/>
      <c r="Z16" s="35"/>
      <c r="AA16" s="36"/>
    </row>
    <row r="17" spans="5:27" ht="20.100000000000001"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7"/>
      <c r="Y17" s="44">
        <f>+IFERROR(IF(COUNT(Y14:Y16),ROUND(SUM(Y14:Y16),0),""),"")</f>
        <v>0</v>
      </c>
      <c r="Z17" s="44">
        <f>+IFERROR(IF(COUNT(Z14:Z16),ROUND(SUM(Z14:Z16),0),""),"")</f>
        <v>0</v>
      </c>
      <c r="AA17" s="44">
        <f>+IFERROR(IF(COUNT(AA14:AA16),ROUND(SUM(AA14:AA16),0),""),"")</f>
        <v>0</v>
      </c>
    </row>
  </sheetData>
  <sheetProtection algorithmName="SHA-512" hashValue="Vzgjhy6gKcNSO4wEa9Ea7lx5AgDVBRDi9E8LC1ukb7+E0MfEVUsBF1J+ZB6/jIDHZ4Ai6u0H1IHkoJwPi76EtQ==" saltValue="+gWEl12SVCng3pd0pycyP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PlHWhR5O3QrU5xMPw9a2J2sieUKyJ5POW/KeOnX9WuOJAM7mJa1zFxgGJYW8t1+hiXq8mJ0PTW4hZQmBKZ98/w==" saltValue="2sHFAo7EnEk8n9HrLdueb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703</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rTKy9T3nfwk2nysjbfWUXajkcBYox0GUA7psaGum8yro2WV2TSoxp+0sEvO77itF6Hwh0R6MXAkw2EL4RetxJA==" saltValue="KM9ueazWzD+EWU6EcRRK8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704</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zsnVAMlaGNeX1bAzXUO2ft9ClqzHU8Bd1fejxA4oQRRWY9wb2HnVQn9HUjSbe0hiI9/neZni98ZGLesE0bubBw==" saltValue="xGviuoBhRaOTUHrcEOiiW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blMTAxrRS4hbtbjhDcKLYgDWuCwd5L26bIA7zQZYSDs9UFbr9HUovqM9X+Hi8yGzXXQPZfjsuquZF9BstmdV2Q==" saltValue="axi2NGjbCFGRXHJRqk5WE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3ER1zSim9FfpB7GvaYqOXz/fLNLRfhTxU2biInJQMjkhmL6GlgRSJ0FYjoFd41mtdFKPJiy4gNxGZbWc7LK0kg==" saltValue="1Z3UxvQeG//nsXN3NIBhP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DrPgnctCxLfy7uIyMkz+I9td7nvy0MmpBAv6Cl61F7JU/mdE1eInrSWiakTTDnnSCvFFCIt1I95WVgnGP5hoAw==" saltValue="//nLP8j/DsJj1VJ0npCZb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h1sMrRZ97HnET9NwJHnuqvXFVN006Y5BzON/E7RdS9EgJNdQezEZI6mprvEfoVzM+QMZmrtH5LNOzjCDng/xg==" saltValue="U63IrIXyASTKrEf/YEAw9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1Jnwj4ZcnUleOcFX1RG+VxspZMeMUsnwjdCjKIEQIBa/tSpiMZaOTdoq7a3TfqJaYNJL2HICstM7c1JS0ceSyA==" saltValue="s9UIm7cLgADaeolg5ttYu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697</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5cd21scQWQgHmRBmhYY+yvH+koBnDmCQiN5ih36pIuC4gwCxhLOBVoomUScftXnD9tVfP8+IHHHoduWXZx/tuQ==" saltValue="pol8Ndwm79upHipYZj1uT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84</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AIkH8kl+NENW0GOSW3DrzgVno0OMctheTjN9YrAyNBO1Dtrq63b1Lp/vmJg44OeoePvq8N5iOYQgj70nuO2ARQ==" saltValue="xSZAnqmmlakd2sC4y/gdn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696</v>
      </c>
      <c r="F12" s="71" t="s">
        <v>659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b/IwJoQFkyy7rw8+JNhbSjwqx4wTfjW42um5nonUPwlKTaEqp8E2BRexlJy6LqaUoqX9fHhY/XhDT7YLnUYnFw==" saltValue="SfDe84u7QLMZg5Wvp2zL9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682</v>
      </c>
      <c r="F12" s="71" t="s">
        <v>692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xVlRot+m+azCCDwBgvCo5by3mcHeXaPLmXI/tH1dF9e/8AgBnR8xTRP363igoVOLBnnjkzQM5z3zt7HmdftguA==" saltValue="+r22VyieFN5pDm8qF697ag=="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707</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708</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709</v>
      </c>
      <c r="AB11" s="55" t="s">
        <v>710</v>
      </c>
      <c r="AC11" s="55" t="s">
        <v>711</v>
      </c>
      <c r="AG11" t="s">
        <v>344</v>
      </c>
    </row>
    <row r="12" spans="4:57" ht="15.75">
      <c r="D12" s="8" t="s">
        <v>695</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A+rjbcLYXvdUtsKKBzPcH6b+6lMfVyLYUtZneMLNuEt1aRMB1AWEu+Ylyfqo8s84SS8tl2RlOLCor5S6scskJA==" saltValue="FYZ5367us+r/et7mlRMqcg=="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707</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708</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709</v>
      </c>
      <c r="AB11" s="55" t="s">
        <v>710</v>
      </c>
      <c r="AC11" s="55" t="s">
        <v>711</v>
      </c>
      <c r="AG11" t="s">
        <v>344</v>
      </c>
    </row>
    <row r="12" spans="4:57" ht="15.75">
      <c r="D12" s="8" t="s">
        <v>678</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hHNlinvQR56RovmxqstrHOdMpvGGtxzT53uS4rtG/bCDMJmuux31JppfmoQkUvBVUtDse4pUAyF6UvFYC8itdA==" saltValue="yE3k6RBliKSDC8WdYUB93g=="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694</v>
      </c>
      <c r="F12" s="43" t="s">
        <v>693</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9dDHF8aS6uCim/62jHSRzoONzF+vZ4m3WUcf3As8hSinYVtnKOX3wYWIuePU10/fFU0TX+tK4tY4Jfoz5Ubzjw==" saltValue="SHbWaKJFGuK/atgOxstw+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691</v>
      </c>
      <c r="F12" s="43" t="s">
        <v>690</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NbKFaOWQv93YcL7GTymWkosjtvL1YCh3QQ4Ea0m7A6xFwLsNqGNcoknGPvn+l6WCyc+mKEJYutdq/KESSmqVDA==" saltValue="ONjmFCPGu7JFP/olYhf2g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689</v>
      </c>
      <c r="F12" s="43" t="s">
        <v>656</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vfi2uPNa5+jsSbt11Svt5FXN6F4B3ZemLEJDywYsohTRMDi9pOi3LaGfe1r9qBGwfxJu+lA2w4rDuYKy9omm9w==" saltValue="JEb9zNJTUnOTnkedjUKvL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WtwaH9GzfIDuW5tuQMrCYlu00VgkZfcWQ/nci+O9/vnFR7UbPlODHdQcwtQr6D9taHtCZAQ9qO/GI3ayAIj3Tg==" saltValue="tTqLCQp9P63TI3YmyR7tN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RqxBBPgC08G5/2Jhf6qIdOAo9wdjuDU1yg3yDVE8dmPyKx34LGq0FkXkOIE+fSma4mOGtut/WXpqdkzMAO+j9A==" saltValue="baNkaeQDKNSlD3tfD5z1F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686</v>
      </c>
      <c r="F12" s="43" t="s">
        <v>651</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T/5gV3IkbhK0fJj2z3m4/G0htst8vnm9GyI5kX5mIh9QV9RQETi322C7hQV1RP3q77Xx0hV6IxMLPyM3mD8hw==" saltValue="FFbEQvo1QP3FsTyKUe0bN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aR64I5S1w+xV9rNTudVJ4phuwoIBpxLGjqmLP5JlcgNY7Gq8Laup7VIgc/JstHqvqml5qtbYMiIve8CAu0YKng==" saltValue="CGm1Z9Be8O4m/A9wqbIbd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ht="18.75" customHeight="1">
      <c r="E12" s="8" t="s">
        <v>683</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3BkKTjeUPOIcl3NasXYoJtSmkTQhG9fS+a+STFjyJnAkyi5/q1Noy827G0zOq9jJTS4d7Zrhi+0Vci0pDQ+WNQ==" saltValue="gg0cEFMLtTwnwStIc6jtt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M10" zoomScale="90" zoomScaleNormal="90" workbookViewId="0">
      <selection activeCell="AB20" sqref="AB20"/>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7" customFormat="1" ht="20.100000000000001" customHeight="1">
      <c r="E12" s="8" t="s">
        <v>684</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3" t="s">
        <v>883</v>
      </c>
      <c r="G15" s="368" t="s">
        <v>884</v>
      </c>
      <c r="H15" s="38">
        <v>117000</v>
      </c>
      <c r="I15" s="38"/>
      <c r="J15" s="38"/>
      <c r="K15" s="366">
        <f>+IFERROR(IF(COUNT(H15:J15),ROUND(SUM(H15:J15),0),""),"")</f>
        <v>117000</v>
      </c>
      <c r="L15" s="42">
        <f>+IFERROR(IF(COUNT(K15),ROUND(K15/'Shareholding Pattern'!$L$78*100,2),""),"")</f>
        <v>5.97</v>
      </c>
      <c r="M15" s="170">
        <f>IF(H15="","",H15)</f>
        <v>117000</v>
      </c>
      <c r="N15" s="170"/>
      <c r="O15" s="229">
        <f>+IFERROR(IF(COUNT(M15:N15),ROUND(SUM(M15,N15),2),""),"")</f>
        <v>117000</v>
      </c>
      <c r="P15" s="42">
        <f>+IFERROR(IF(COUNT(O15),ROUND(O15/('Shareholding Pattern'!$P$79)*100,2),""),"")</f>
        <v>5.97</v>
      </c>
      <c r="Q15" s="38"/>
      <c r="R15" s="38"/>
      <c r="S15" s="366" t="str">
        <f>+IFERROR(IF(COUNT(Q15:R15),ROUND(SUM(Q15:R15),0),""),"")</f>
        <v/>
      </c>
      <c r="T15" s="42">
        <f>+IFERROR(IF(COUNT(K15,S15),ROUND(SUM(S15,K15)/SUM('Shareholding Pattern'!$L$78,'Shareholding Pattern'!$T$78)*100,2),""),"")</f>
        <v>5.97</v>
      </c>
      <c r="U15" s="38"/>
      <c r="V15" s="14" t="str">
        <f>+IFERROR(IF(COUNT(U15),ROUND(SUM(U15)/SUM(K15)*100,2),""),0)</f>
        <v/>
      </c>
      <c r="W15" s="38">
        <v>117000</v>
      </c>
      <c r="X15" s="228"/>
      <c r="Y15" s="38">
        <v>0</v>
      </c>
      <c r="Z15" s="38">
        <v>0</v>
      </c>
      <c r="AA15" s="38">
        <v>0</v>
      </c>
      <c r="AB15" s="10"/>
      <c r="AC15" s="10" t="e">
        <f>SUM(#REF!)</f>
        <v>#REF!</v>
      </c>
    </row>
    <row r="16" spans="5:29" ht="24.95" customHeight="1">
      <c r="E16" s="53">
        <v>2</v>
      </c>
      <c r="F16" s="373" t="s">
        <v>885</v>
      </c>
      <c r="G16" s="368" t="s">
        <v>890</v>
      </c>
      <c r="H16" s="38">
        <v>120998</v>
      </c>
      <c r="I16" s="38"/>
      <c r="J16" s="38"/>
      <c r="K16" s="366">
        <f>+IFERROR(IF(COUNT(H16:J16),ROUND(SUM(H16:J16),0),""),"")</f>
        <v>120998</v>
      </c>
      <c r="L16" s="42">
        <f>+IFERROR(IF(COUNT(K16),ROUND(K16/'Shareholding Pattern'!$L$78*100,2),""),"")</f>
        <v>6.17</v>
      </c>
      <c r="M16" s="170">
        <f>IF(H16="","",H16)</f>
        <v>120998</v>
      </c>
      <c r="N16" s="170"/>
      <c r="O16" s="229">
        <f>+IFERROR(IF(COUNT(M16:N16),ROUND(SUM(M16,N16),2),""),"")</f>
        <v>120998</v>
      </c>
      <c r="P16" s="42">
        <f>+IFERROR(IF(COUNT(O16),ROUND(O16/('Shareholding Pattern'!$P$79)*100,2),""),"")</f>
        <v>6.17</v>
      </c>
      <c r="Q16" s="38"/>
      <c r="R16" s="38"/>
      <c r="S16" s="366" t="str">
        <f>+IFERROR(IF(COUNT(Q16:R16),ROUND(SUM(Q16:R16),0),""),"")</f>
        <v/>
      </c>
      <c r="T16" s="42">
        <f>+IFERROR(IF(COUNT(K16,S16),ROUND(SUM(S16,K16)/SUM('Shareholding Pattern'!$L$78,'Shareholding Pattern'!$T$78)*100,2),""),"")</f>
        <v>6.17</v>
      </c>
      <c r="U16" s="38"/>
      <c r="V16" s="14" t="str">
        <f>+IFERROR(IF(COUNT(U16),ROUND(SUM(U16)/SUM(K16)*100,2),""),0)</f>
        <v/>
      </c>
      <c r="W16" s="38">
        <v>120998</v>
      </c>
      <c r="X16" s="228"/>
      <c r="Y16" s="38">
        <v>0</v>
      </c>
      <c r="Z16" s="38">
        <v>0</v>
      </c>
      <c r="AA16" s="38">
        <v>0</v>
      </c>
      <c r="AB16" s="10"/>
      <c r="AC16" s="10" t="e">
        <f>SUM(#REF!)</f>
        <v>#REF!</v>
      </c>
    </row>
    <row r="17" spans="5:29" ht="24.95" customHeight="1">
      <c r="E17" s="53">
        <v>3</v>
      </c>
      <c r="F17" s="373" t="s">
        <v>886</v>
      </c>
      <c r="G17" s="368" t="s">
        <v>889</v>
      </c>
      <c r="H17" s="38">
        <v>76927</v>
      </c>
      <c r="I17" s="38"/>
      <c r="J17" s="38"/>
      <c r="K17" s="366">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366" t="str">
        <f>+IFERROR(IF(COUNT(Q17:R17),ROUND(SUM(Q17:R17),0),""),"")</f>
        <v/>
      </c>
      <c r="T17" s="42">
        <f>+IFERROR(IF(COUNT(K17,S17),ROUND(SUM(S17,K17)/SUM('Shareholding Pattern'!$L$78,'Shareholding Pattern'!$T$78)*100,2),""),"")</f>
        <v>3.92</v>
      </c>
      <c r="U17" s="38"/>
      <c r="V17" s="14" t="str">
        <f>+IFERROR(IF(COUNT(U17),ROUND(SUM(U17)/SUM(K17)*100,2),""),0)</f>
        <v/>
      </c>
      <c r="W17" s="38">
        <v>76927</v>
      </c>
      <c r="X17" s="228"/>
      <c r="Y17" s="38">
        <v>0</v>
      </c>
      <c r="Z17" s="38">
        <v>0</v>
      </c>
      <c r="AA17" s="38">
        <v>0</v>
      </c>
      <c r="AB17" s="10"/>
      <c r="AC17" s="10" t="e">
        <f>SUM(#REF!)</f>
        <v>#REF!</v>
      </c>
    </row>
    <row r="18" spans="5:29" ht="24.95" customHeight="1">
      <c r="E18" s="53">
        <v>4</v>
      </c>
      <c r="F18" s="373" t="s">
        <v>887</v>
      </c>
      <c r="G18" s="368" t="s">
        <v>888</v>
      </c>
      <c r="H18" s="38">
        <v>117000</v>
      </c>
      <c r="I18" s="38"/>
      <c r="J18" s="38"/>
      <c r="K18" s="366">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366" t="str">
        <f>+IFERROR(IF(COUNT(Q18:R18),ROUND(SUM(Q18:R18),0),""),"")</f>
        <v/>
      </c>
      <c r="T18" s="42">
        <f>+IFERROR(IF(COUNT(K18,S18),ROUND(SUM(S18,K18)/SUM('Shareholding Pattern'!$L$78,'Shareholding Pattern'!$T$78)*100,2),""),"")</f>
        <v>5.97</v>
      </c>
      <c r="U18" s="38"/>
      <c r="V18" s="14" t="str">
        <f>+IFERROR(IF(COUNT(U18),ROUND(SUM(U18)/SUM(K18)*100,2),""),0)</f>
        <v/>
      </c>
      <c r="W18" s="38">
        <v>117000</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431925</v>
      </c>
      <c r="X20" s="337"/>
      <c r="Y20" s="44">
        <f>+IFERROR(IF(COUNT(Y14:Y19),ROUND(SUM(Y14:Y19),0),""),"")</f>
        <v>0</v>
      </c>
      <c r="Z20" s="44">
        <f>+IFERROR(IF(COUNT(Z14:Z19),ROUND(SUM(Z14:Z19),0),""),"")</f>
        <v>0</v>
      </c>
      <c r="AA20" s="44">
        <f>+IFERROR(IF(COUNT(AA14:AA19),ROUND(SUM(AA14:AA19),0),""),"")</f>
        <v>0</v>
      </c>
    </row>
  </sheetData>
  <sheetProtection algorithmName="SHA-512" hashValue="T+ym4Ov2qJZ+nSbM1N3/Ur9yuTA8NHPmxgs5qyxXiZXMx7vtgNqW7aDCdCjp9Z/vm8N4qn9DQ8f+WkQgOEkkbg==" saltValue="/4ame/Gu1Rw5XuOo2puN4g=="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7" customFormat="1" ht="20.100000000000001" customHeight="1">
      <c r="E12" s="8" t="s">
        <v>677</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LKFV2VlIgkjEWVv8dxN0Az4jvGrx/5+m3s7GWhbNr65TT5KauszrQajzqsR0ecbnfX/nw640koAKEfFFxuUmQQ==" saltValue="X/OCU4uhGbTuq2OzAaXvt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hW4lc075jzhcDxzqQwfNtRgfSE0oWz2aaDG548SWoOJSGyya3C9BnKtxwI4QWrwGiAZZcfrFjz6YBGNT4mLJqg==" saltValue="eludw2RIQCyd/NZN7dTL1w=="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ht="15.75">
      <c r="E12" s="8" t="s">
        <v>681</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Q4LKoc6EdZZDHmUgtjrFblCDMkganOq93ui26WFNmFJfpU0lDMpaTDom6YulWM7aCsr6mr9JnJY9TKpOe582ig==" saltValue="bQDBa1idqfF0/AxoCE8O/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0"/>
  <sheetViews>
    <sheetView showGridLines="0" zoomScale="70" zoomScaleNormal="70" workbookViewId="0">
      <pane xSplit="3" ySplit="14" topLeftCell="J15" activePane="bottomRight" state="frozen"/>
      <selection activeCell="A7" sqref="A7"/>
      <selection pane="topRight" activeCell="D7" sqref="D7"/>
      <selection pane="bottomLeft" activeCell="A15" sqref="A15"/>
      <selection pane="bottomRight" activeCell="AD15" sqref="AD15"/>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1</v>
      </c>
      <c r="J1">
        <v>0</v>
      </c>
      <c r="AE1" t="s">
        <v>341</v>
      </c>
      <c r="AF1" t="s">
        <v>440</v>
      </c>
      <c r="AG1" t="s">
        <v>347</v>
      </c>
      <c r="AH1" t="s">
        <v>394</v>
      </c>
      <c r="AI1" t="s">
        <v>468</v>
      </c>
      <c r="AJ1" t="s">
        <v>350</v>
      </c>
      <c r="AK1" t="s">
        <v>389</v>
      </c>
      <c r="AL1" t="s">
        <v>338</v>
      </c>
      <c r="AM1" t="s">
        <v>448</v>
      </c>
      <c r="AN1" t="s">
        <v>463</v>
      </c>
      <c r="AO1" t="s">
        <v>464</v>
      </c>
      <c r="AP1" t="s">
        <v>571</v>
      </c>
      <c r="AQ1" t="s">
        <v>336</v>
      </c>
      <c r="AR1" t="s">
        <v>862</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4" hidden="1">
      <c r="I3">
        <f ca="1">+IFERROR(IF(COUNT(I13:I16),ROUND(SUMIF($F$13:I16,"Category",I13:I16),0),""),"")</f>
        <v>1</v>
      </c>
      <c r="J3">
        <f ca="1">+IFERROR(IF(COUNT(J13:J16),ROUND(SUMIF($F$13:J16,"Category",J13:J16),0),""),"")</f>
        <v>117000</v>
      </c>
      <c r="K3" t="str">
        <f>+IFERROR(IF(COUNT(K13:K16),ROUND(SUMIF($F$13:K16,"Category",K13:K16),0),""),"")</f>
        <v/>
      </c>
      <c r="L3" t="str">
        <f>+IFERROR(IF(COUNT(L13:L16),ROUND(SUMIF($F$13:L16,"Category",L13:L16),0),""),"")</f>
        <v/>
      </c>
      <c r="M3">
        <f ca="1">+IFERROR(IF(COUNT(M13:M16),ROUND(SUMIF($F$13:M16,"Category",M13:M16),0),""),"")</f>
        <v>117000</v>
      </c>
      <c r="N3">
        <f ca="1">+IFERROR(IF(COUNT(N13:N16),ROUND(SUMIF($F$13:N16,"Category",N13:N16),2),""),"")</f>
        <v>5.97</v>
      </c>
      <c r="O3">
        <f ca="1">+IFERROR(IF(COUNT(O13:O16),ROUND(SUMIF($F$13:O16,"Category",O13:O16),0),""),"")</f>
        <v>117000</v>
      </c>
      <c r="P3" t="str">
        <f>+IFERROR(IF(COUNT(P13:P16),ROUND(SUMIF($F$13:P16,"Category",P13:P16),0),""),"")</f>
        <v/>
      </c>
      <c r="Q3">
        <f ca="1">+IFERROR(IF(COUNT(Q13:Q16),ROUND(SUMIF($F$13:Q16,"Category",Q13:Q16),0),""),"")</f>
        <v>117000</v>
      </c>
      <c r="R3">
        <f ca="1">+IFERROR(IF(COUNT(R13:R16),ROUND(SUMIF($F$13:R16,"Category",R13:R16),2),""),"")</f>
        <v>5.97</v>
      </c>
      <c r="S3" t="str">
        <f>+IFERROR(IF(COUNT(S13:S16),ROUND(SUMIF($F$13:S16,"Category",S13:S16),0),""),"")</f>
        <v/>
      </c>
      <c r="T3" t="str">
        <f>+IFERROR(IF(COUNT(T13:T16),ROUND(SUMIF($F$13:T16,"Category",T13:T16),0),""),"")</f>
        <v/>
      </c>
      <c r="U3" t="str">
        <f>+IFERROR(IF(COUNT(U13:U16),ROUND(SUMIF($F$13:U16,"Category",U13:U16),0),""),"")</f>
        <v/>
      </c>
      <c r="V3">
        <f ca="1">+IFERROR(IF(COUNT(V13:V16),ROUND(SUMIF($F$13:V16,"Category",V13:V16),2),""),"")</f>
        <v>5.97</v>
      </c>
      <c r="W3" t="str">
        <f>+IFERROR(IF(COUNT(W13:W16),ROUND(SUMIF($F$13:W16,"Category",W13:W16),0),""),"")</f>
        <v/>
      </c>
      <c r="X3" t="str">
        <f>+IFERROR(IF(COUNT(X13:X16),ROUND(SUMIF($F$13:X16,"Category",X13:X16),2),""),"")</f>
        <v/>
      </c>
      <c r="Y3">
        <f ca="1">+IFERROR(IF(COUNT(Y13:Y16),ROUND(SUMIF($F$13:Y16,"Category",Y13:Y16),0),""),"")</f>
        <v>117000</v>
      </c>
    </row>
    <row r="4" spans="4:54" hidden="1"/>
    <row r="5" spans="4:54" hidden="1"/>
    <row r="6" spans="4:54" hidden="1"/>
    <row r="9" spans="4:54"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14</v>
      </c>
      <c r="Z9" s="439" t="s">
        <v>441</v>
      </c>
      <c r="AA9" s="508" t="s">
        <v>707</v>
      </c>
      <c r="AB9" s="509"/>
      <c r="AC9" s="510"/>
      <c r="AV9" t="s">
        <v>34</v>
      </c>
    </row>
    <row r="10" spans="4:54" ht="31.5" customHeight="1">
      <c r="D10" s="452"/>
      <c r="E10" s="452"/>
      <c r="F10" s="452"/>
      <c r="G10" s="452"/>
      <c r="H10" s="439"/>
      <c r="I10" s="452"/>
      <c r="J10" s="439"/>
      <c r="K10" s="439"/>
      <c r="L10" s="439"/>
      <c r="M10" s="439"/>
      <c r="N10" s="439"/>
      <c r="O10" s="439" t="s">
        <v>15</v>
      </c>
      <c r="P10" s="439"/>
      <c r="Q10" s="439"/>
      <c r="R10" s="439" t="s">
        <v>16</v>
      </c>
      <c r="S10" s="439"/>
      <c r="T10" s="452"/>
      <c r="U10" s="452"/>
      <c r="V10" s="439"/>
      <c r="W10" s="439"/>
      <c r="X10" s="439"/>
      <c r="Y10" s="439"/>
      <c r="Z10" s="439"/>
      <c r="AA10" s="446" t="s">
        <v>708</v>
      </c>
      <c r="AB10" s="447"/>
      <c r="AC10" s="448"/>
      <c r="AV10" t="s">
        <v>379</v>
      </c>
    </row>
    <row r="11" spans="4:54" ht="45">
      <c r="D11" s="438"/>
      <c r="E11" s="438"/>
      <c r="F11" s="438"/>
      <c r="G11" s="438"/>
      <c r="H11" s="439"/>
      <c r="I11" s="438"/>
      <c r="J11" s="439"/>
      <c r="K11" s="439"/>
      <c r="L11" s="439"/>
      <c r="M11" s="439"/>
      <c r="N11" s="439"/>
      <c r="O11" s="27" t="s">
        <v>17</v>
      </c>
      <c r="P11" s="27" t="s">
        <v>18</v>
      </c>
      <c r="Q11" s="27" t="s">
        <v>19</v>
      </c>
      <c r="R11" s="439"/>
      <c r="S11" s="439"/>
      <c r="T11" s="438"/>
      <c r="U11" s="438"/>
      <c r="V11" s="439"/>
      <c r="W11" s="27" t="s">
        <v>20</v>
      </c>
      <c r="X11" s="27" t="s">
        <v>21</v>
      </c>
      <c r="Y11" s="439"/>
      <c r="Z11" s="439"/>
      <c r="AA11" s="55" t="s">
        <v>709</v>
      </c>
      <c r="AB11" s="55" t="s">
        <v>710</v>
      </c>
      <c r="AC11" s="55" t="s">
        <v>711</v>
      </c>
    </row>
    <row r="12" spans="4:54" ht="24.75" customHeight="1">
      <c r="D12" s="8" t="s">
        <v>685</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1" t="s">
        <v>336</v>
      </c>
      <c r="F15" s="371" t="s">
        <v>34</v>
      </c>
      <c r="G15" s="559"/>
      <c r="H15" s="558"/>
      <c r="I15" s="38">
        <v>1</v>
      </c>
      <c r="J15" s="38">
        <v>117000</v>
      </c>
      <c r="K15" s="38"/>
      <c r="L15" s="38"/>
      <c r="M15" s="369">
        <f>+IFERROR(IF(COUNT(J15:L15),ROUND(SUM(J15:L15),0),""),"")</f>
        <v>117000</v>
      </c>
      <c r="N15" s="187">
        <f>+IFERROR(IF(COUNT(M15),ROUND(M15/'Shareholding Pattern'!$L$78*100,2),""),"")</f>
        <v>5.97</v>
      </c>
      <c r="O15" s="38">
        <f>IF(J15="","",J15)</f>
        <v>117000</v>
      </c>
      <c r="P15" s="38"/>
      <c r="Q15" s="369">
        <f>+IFERROR(IF(COUNT(O15:P15),ROUND(SUM(O15,P15),2),""),"")</f>
        <v>117000</v>
      </c>
      <c r="R15" s="187">
        <f>+IFERROR(IF(COUNT(Q15),ROUND(Q15/('Shareholding Pattern'!$P$79)*100,2),""),"")</f>
        <v>5.97</v>
      </c>
      <c r="S15" s="38"/>
      <c r="T15" s="38"/>
      <c r="U15" s="369" t="str">
        <f>+IFERROR(IF(COUNT(S15:T15),ROUND(SUM(S15:T15),0),""),"")</f>
        <v/>
      </c>
      <c r="V15" s="187">
        <f>+IFERROR(IF(COUNT(M15,U15),ROUND(SUM(U15,M15)/SUM('Shareholding Pattern'!$L$78,'Shareholding Pattern'!$T$78)*100,2),""),"")</f>
        <v>5.97</v>
      </c>
      <c r="W15" s="38"/>
      <c r="X15" s="186" t="str">
        <f>+IFERROR(IF(COUNT(W15),ROUND(SUM(W15)/SUM(M15)*100,2),""),0)</f>
        <v/>
      </c>
      <c r="Y15" s="38">
        <v>117000</v>
      </c>
      <c r="Z15" s="228"/>
      <c r="AA15" s="38">
        <v>0</v>
      </c>
      <c r="AB15" s="38">
        <v>0</v>
      </c>
      <c r="AC15" s="38">
        <v>0</v>
      </c>
    </row>
    <row r="16" spans="4:54">
      <c r="D16" s="34"/>
      <c r="K16" s="169"/>
      <c r="L16" s="169"/>
      <c r="O16" s="169"/>
      <c r="P16" s="169"/>
      <c r="W16" s="169"/>
      <c r="Y16" s="35"/>
      <c r="Z16" s="35"/>
      <c r="AA16" s="35"/>
      <c r="AB16" s="35"/>
      <c r="AC16" s="36"/>
    </row>
    <row r="17" spans="4:29" ht="24.95" customHeight="1">
      <c r="D17" s="107"/>
      <c r="E17" s="30"/>
      <c r="F17" s="30"/>
      <c r="G17" s="49" t="s">
        <v>392</v>
      </c>
      <c r="H17" s="49" t="s">
        <v>19</v>
      </c>
      <c r="I17" s="52">
        <f ca="1">+IFERROR(IF(COUNT(I13:I16),ROUND(SUMIF($F$13:I16,"Category",I13:I16),0),""),"")</f>
        <v>1</v>
      </c>
      <c r="J17" s="52">
        <f ca="1">+IFERROR(IF(COUNT(J13:J16),ROUND(SUMIF($F$13:J16,"Category",J13:J16),0),""),"")</f>
        <v>117000</v>
      </c>
      <c r="K17" s="52" t="str">
        <f>+IFERROR(IF(COUNT(K13:K16),ROUND(SUMIF($F$13:K16,"Category",K13:K16),0),""),"")</f>
        <v/>
      </c>
      <c r="L17" s="52" t="str">
        <f>+IFERROR(IF(COUNT(L13:L16),ROUND(SUMIF($F$13:L16,"Category",L13:L16),0),""),"")</f>
        <v/>
      </c>
      <c r="M17" s="52">
        <f ca="1">+IFERROR(IF(COUNT(M13:M16),ROUND(SUMIF($F$13:M16,"Category",M13:M16),0),""),"")</f>
        <v>117000</v>
      </c>
      <c r="N17" s="186">
        <f ca="1">+IFERROR(IF(COUNT(N13:N16),ROUND(SUMIF($F$13:N16,"Category",N13:N16),2),""),"")</f>
        <v>5.97</v>
      </c>
      <c r="O17" s="160">
        <f ca="1">+IFERROR(IF(COUNT(O13:O16),ROUND(SUMIF($F$13:O16,"Category",O13:O16),0),""),"")</f>
        <v>117000</v>
      </c>
      <c r="P17" s="160" t="str">
        <f>+IFERROR(IF(COUNT(P13:P16),ROUND(SUMIF($F$13:P16,"Category",P13:P16),0),""),"")</f>
        <v/>
      </c>
      <c r="Q17" s="160">
        <f ca="1">+IFERROR(IF(COUNT(Q13:Q16),ROUND(SUMIF($F$13:Q16,"Category",Q13:Q16),0),""),"")</f>
        <v>117000</v>
      </c>
      <c r="R17" s="186">
        <f ca="1">+IFERROR(IF(COUNT(R13:R16),ROUND(SUMIF($F$13:R16,"Category",R13:R16),2),""),"")</f>
        <v>5.97</v>
      </c>
      <c r="S17" s="52" t="str">
        <f>+IFERROR(IF(COUNT(S13:S16),ROUND(SUMIF($F$13:S16,"Category",S13:S16),0),""),"")</f>
        <v/>
      </c>
      <c r="T17" s="52" t="str">
        <f>+IFERROR(IF(COUNT(T13:T16),ROUND(SUMIF($F$13:T16,"Category",T13:T16),0),""),"")</f>
        <v/>
      </c>
      <c r="U17" s="52" t="str">
        <f>+IFERROR(IF(COUNT(U13:U16),ROUND(SUMIF($F$13:U16,"Category",U13:U16),0),""),"")</f>
        <v/>
      </c>
      <c r="V17" s="186">
        <f ca="1">+IFERROR(IF(COUNT(V13:V16),ROUND(SUMIF($F$13:V16,"Category",V13:V16),2),""),"")</f>
        <v>5.97</v>
      </c>
      <c r="W17" s="52" t="str">
        <f>+IFERROR(IF(COUNT(W13:W16),ROUND(SUMIF($F$13:W16,"Category",W13:W16),0),""),"")</f>
        <v/>
      </c>
      <c r="X17" s="186" t="str">
        <f>+IFERROR(IF(COUNT(W17),ROUND(SUM(W17)/SUM(M17)*100,2),""),0)</f>
        <v/>
      </c>
      <c r="Y17" s="52">
        <f ca="1">+IFERROR(IF(COUNT(Y13:Y16),ROUND(SUMIF($F$13:Y16,"Category",Y13:Y16),0),""),"")</f>
        <v>117000</v>
      </c>
      <c r="Z17" s="337"/>
      <c r="AA17" s="52">
        <f ca="1">+IFERROR(IF(COUNT(AA13:AA16),ROUND(SUMIF($F$13:AA16,"Category",AA13:AA16),0),""),"")</f>
        <v>0</v>
      </c>
      <c r="AB17" s="52">
        <f ca="1">+IFERROR(IF(COUNT(AB13:AB16),ROUND(SUMIF($F$13:AB16,"Category",AB13:AB16),0),""),"")</f>
        <v>0</v>
      </c>
      <c r="AC17" s="52">
        <f ca="1">+IFERROR(IF(COUNT(AC13:AC16),ROUND(SUMIF($F$13:AC16,"Category",AC13:AC16),0),""),"")</f>
        <v>0</v>
      </c>
    </row>
    <row r="20" spans="4:29">
      <c r="G20" s="17"/>
    </row>
  </sheetData>
  <sheetProtection algorithmName="SHA-512" hashValue="o7Nk92ZA8AQOQxQtUKeWAxRS+bC5L0osrNmLlQVlkUPNVwHqNFe+9psQ4fdQGf0JRf7s5IfEYosd/PKv1kNZmg==" saltValue="lv4wl9OOYLI0nMA+RzXR6A=="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Y15" xr:uid="{00000000-0002-0000-3100-000000000000}">
      <formula1>M13</formula1>
    </dataValidation>
    <dataValidation type="whole" operator="lessThanOrEqual" allowBlank="1" showInputMessage="1" showErrorMessage="1" sqref="W13 W15" xr:uid="{00000000-0002-0000-3100-000001000000}">
      <formula1>J13</formula1>
    </dataValidation>
    <dataValidation type="whole" operator="greaterThanOrEqual" allowBlank="1" showInputMessage="1" showErrorMessage="1" sqref="O13:P13 J13:L13 S13:T13 O15:P15 J15:L15 S15:T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$AV$9:$AV$10</formula1>
    </dataValidation>
    <dataValidation type="list" allowBlank="1" showInputMessage="1" showErrorMessage="1" sqref="E13 E15" xr:uid="{00000000-0002-0000-3100-000005000000}">
      <formula1>$AE$1:$BB$1</formula1>
    </dataValidation>
    <dataValidation type="whole" operator="greaterThan" allowBlank="1" showInputMessage="1" showErrorMessage="1" sqref="I13 I15"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3100-000009000000}">
      <formula1>M13</formula1>
    </dataValidation>
  </dataValidations>
  <hyperlinks>
    <hyperlink ref="H17" location="'Shareholding Pattern'!F48" display="Total" xr:uid="{00000000-0004-0000-3100-000000000000}"/>
    <hyperlink ref="G17"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G11" sqref="G11"/>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848</v>
      </c>
      <c r="F2" t="s">
        <v>849</v>
      </c>
      <c r="G2" t="s">
        <v>851</v>
      </c>
    </row>
    <row r="3" spans="4:14" hidden="1"/>
    <row r="4" spans="4:14" hidden="1"/>
    <row r="5" spans="4:14" hidden="1"/>
    <row r="6" spans="4:14" hidden="1"/>
    <row r="7" spans="4:14" ht="30" customHeight="1"/>
    <row r="8" spans="4:14" ht="30" customHeight="1">
      <c r="D8" s="529" t="s">
        <v>841</v>
      </c>
      <c r="E8" s="530"/>
      <c r="F8" s="531"/>
      <c r="G8" s="361"/>
    </row>
    <row r="9" spans="4:14" ht="31.5">
      <c r="D9" s="344" t="s">
        <v>107</v>
      </c>
      <c r="E9" s="344" t="s">
        <v>857</v>
      </c>
      <c r="F9" s="344" t="s">
        <v>849</v>
      </c>
      <c r="G9" s="362"/>
    </row>
    <row r="10" spans="4:14" ht="20.100000000000001" customHeight="1">
      <c r="D10" s="264" t="s">
        <v>842</v>
      </c>
      <c r="E10" s="358">
        <v>100</v>
      </c>
      <c r="F10" s="359">
        <v>0</v>
      </c>
      <c r="G10" s="363"/>
      <c r="K10">
        <v>0</v>
      </c>
      <c r="L10">
        <v>0</v>
      </c>
      <c r="M10">
        <v>0</v>
      </c>
      <c r="N10">
        <v>0</v>
      </c>
    </row>
    <row r="11" spans="4:14" ht="20.100000000000001" customHeight="1">
      <c r="D11" s="265" t="s">
        <v>843</v>
      </c>
      <c r="E11" s="358">
        <v>100</v>
      </c>
      <c r="F11" s="358">
        <v>0</v>
      </c>
      <c r="G11" s="363"/>
      <c r="K11">
        <v>0</v>
      </c>
      <c r="L11">
        <v>0</v>
      </c>
      <c r="M11">
        <v>0</v>
      </c>
      <c r="N11">
        <v>0</v>
      </c>
    </row>
    <row r="12" spans="4:14" ht="20.100000000000001" customHeight="1">
      <c r="D12" s="265" t="s">
        <v>844</v>
      </c>
      <c r="E12" s="358">
        <v>100</v>
      </c>
      <c r="F12" s="358">
        <v>0</v>
      </c>
      <c r="G12" s="363"/>
      <c r="K12">
        <v>0</v>
      </c>
      <c r="L12">
        <v>0</v>
      </c>
      <c r="M12">
        <v>0</v>
      </c>
      <c r="N12">
        <v>0</v>
      </c>
    </row>
    <row r="13" spans="4:14">
      <c r="D13" s="265" t="s">
        <v>845</v>
      </c>
      <c r="E13" s="358">
        <v>100</v>
      </c>
      <c r="F13" s="358">
        <v>0</v>
      </c>
      <c r="G13" s="363"/>
      <c r="K13">
        <v>0</v>
      </c>
      <c r="L13">
        <v>0</v>
      </c>
      <c r="M13">
        <v>0</v>
      </c>
      <c r="N13">
        <v>0</v>
      </c>
    </row>
    <row r="14" spans="4:14" ht="21.75" customHeight="1">
      <c r="D14" s="267" t="s">
        <v>846</v>
      </c>
      <c r="E14" s="360">
        <v>100</v>
      </c>
      <c r="F14" s="360">
        <v>0</v>
      </c>
      <c r="G14" s="363"/>
      <c r="K14">
        <v>0</v>
      </c>
      <c r="L14">
        <v>0</v>
      </c>
      <c r="M14">
        <v>0</v>
      </c>
      <c r="N14">
        <v>0</v>
      </c>
    </row>
    <row r="15" spans="4:14" ht="91.5" customHeight="1">
      <c r="D15" s="533" t="s">
        <v>856</v>
      </c>
      <c r="E15" s="534"/>
      <c r="F15" s="535"/>
    </row>
    <row r="16" spans="4:14" ht="15" customHeight="1">
      <c r="D16" s="532"/>
      <c r="E16" s="532"/>
      <c r="F16" s="69"/>
    </row>
  </sheetData>
  <sheetProtection algorithmName="SHA-512" hashValue="bTDo1rpb78pNdrL7I/S55oH9/nnetf6ykRGd+NPMBD0FtP9d/1Ko7dnRLUkMWbv4O6d4K35P4A9a6MQn0brO0Q==" saltValue="HzFUKS+1DQfU2N3d6nHSPg=="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840</v>
      </c>
      <c r="B61" t="s">
        <v>718</v>
      </c>
      <c r="C61" t="s">
        <v>236</v>
      </c>
      <c r="D61" t="s">
        <v>216</v>
      </c>
    </row>
    <row r="62" spans="1:4">
      <c r="A62" s="271" t="s">
        <v>275</v>
      </c>
      <c r="B62" t="s">
        <v>181</v>
      </c>
      <c r="C62" t="s">
        <v>236</v>
      </c>
      <c r="D62" t="s">
        <v>216</v>
      </c>
    </row>
    <row r="63" spans="1:4">
      <c r="A63" s="271" t="s">
        <v>276</v>
      </c>
      <c r="B63" t="s">
        <v>182</v>
      </c>
      <c r="C63" t="s">
        <v>236</v>
      </c>
      <c r="D63" t="s">
        <v>216</v>
      </c>
    </row>
    <row r="64" spans="1:4">
      <c r="A64" s="271" t="s">
        <v>800</v>
      </c>
      <c r="B64" t="s">
        <v>719</v>
      </c>
      <c r="C64" t="s">
        <v>236</v>
      </c>
      <c r="D64" t="s">
        <v>216</v>
      </c>
    </row>
    <row r="65" spans="1:4">
      <c r="A65" s="271" t="s">
        <v>801</v>
      </c>
      <c r="B65" t="s">
        <v>720</v>
      </c>
      <c r="C65" t="s">
        <v>236</v>
      </c>
      <c r="D65" t="s">
        <v>216</v>
      </c>
    </row>
    <row r="66" spans="1:4">
      <c r="A66" s="273" t="s">
        <v>278</v>
      </c>
      <c r="B66" t="s">
        <v>183</v>
      </c>
      <c r="C66" t="s">
        <v>236</v>
      </c>
      <c r="D66" t="s">
        <v>216</v>
      </c>
    </row>
    <row r="67" spans="1:4">
      <c r="A67" s="271" t="s">
        <v>802</v>
      </c>
      <c r="B67" t="s">
        <v>721</v>
      </c>
      <c r="C67" t="s">
        <v>236</v>
      </c>
      <c r="D67" t="s">
        <v>216</v>
      </c>
    </row>
    <row r="68" spans="1:4">
      <c r="A68" s="271" t="s">
        <v>803</v>
      </c>
      <c r="B68" t="s">
        <v>722</v>
      </c>
      <c r="C68" t="s">
        <v>236</v>
      </c>
      <c r="D68" t="s">
        <v>216</v>
      </c>
    </row>
    <row r="69" spans="1:4">
      <c r="A69" s="277" t="s">
        <v>838</v>
      </c>
      <c r="B69" s="276" t="s">
        <v>804</v>
      </c>
      <c r="C69" t="s">
        <v>236</v>
      </c>
      <c r="D69" t="s">
        <v>216</v>
      </c>
    </row>
    <row r="70" spans="1:4">
      <c r="A70" s="271" t="s">
        <v>805</v>
      </c>
      <c r="B70" t="s">
        <v>723</v>
      </c>
      <c r="C70" t="s">
        <v>236</v>
      </c>
      <c r="D70" t="s">
        <v>216</v>
      </c>
    </row>
    <row r="71" spans="1:4">
      <c r="A71" s="271" t="s">
        <v>274</v>
      </c>
      <c r="B71" t="s">
        <v>180</v>
      </c>
      <c r="C71" t="s">
        <v>236</v>
      </c>
      <c r="D71" t="s">
        <v>216</v>
      </c>
    </row>
    <row r="72" spans="1:4">
      <c r="A72" s="271" t="s">
        <v>806</v>
      </c>
      <c r="B72" t="s">
        <v>724</v>
      </c>
      <c r="C72" t="s">
        <v>236</v>
      </c>
      <c r="D72" t="s">
        <v>216</v>
      </c>
    </row>
    <row r="73" spans="1:4">
      <c r="A73" s="271" t="s">
        <v>807</v>
      </c>
      <c r="B73" t="s">
        <v>725</v>
      </c>
      <c r="C73" t="s">
        <v>236</v>
      </c>
      <c r="D73" t="s">
        <v>216</v>
      </c>
    </row>
    <row r="74" spans="1:4">
      <c r="A74" s="271" t="s">
        <v>808</v>
      </c>
      <c r="B74" t="s">
        <v>726</v>
      </c>
      <c r="C74" t="s">
        <v>236</v>
      </c>
      <c r="D74" t="s">
        <v>216</v>
      </c>
    </row>
    <row r="75" spans="1:4">
      <c r="A75" s="271" t="s">
        <v>279</v>
      </c>
      <c r="B75" t="s">
        <v>184</v>
      </c>
      <c r="C75" t="s">
        <v>236</v>
      </c>
      <c r="D75" t="s">
        <v>216</v>
      </c>
    </row>
    <row r="76" spans="1:4">
      <c r="A76" s="271" t="s">
        <v>809</v>
      </c>
      <c r="B76" t="s">
        <v>727</v>
      </c>
      <c r="C76" t="s">
        <v>236</v>
      </c>
      <c r="D76" t="s">
        <v>216</v>
      </c>
    </row>
    <row r="77" spans="1:4">
      <c r="A77" s="277" t="s">
        <v>839</v>
      </c>
      <c r="B77" s="276" t="s">
        <v>837</v>
      </c>
      <c r="C77" t="s">
        <v>236</v>
      </c>
      <c r="D77" t="s">
        <v>216</v>
      </c>
    </row>
    <row r="78" spans="1:4">
      <c r="A78" s="271" t="s">
        <v>810</v>
      </c>
      <c r="B78" t="s">
        <v>728</v>
      </c>
      <c r="C78" t="s">
        <v>236</v>
      </c>
      <c r="D78" t="s">
        <v>216</v>
      </c>
    </row>
    <row r="79" spans="1:4">
      <c r="A79" s="271" t="s">
        <v>811</v>
      </c>
      <c r="B79" t="s">
        <v>729</v>
      </c>
      <c r="C79" t="s">
        <v>236</v>
      </c>
      <c r="D79" t="s">
        <v>216</v>
      </c>
    </row>
    <row r="80" spans="1:4" ht="30">
      <c r="A80" s="271" t="s">
        <v>812</v>
      </c>
      <c r="B80" s="343" t="s">
        <v>730</v>
      </c>
      <c r="C80" t="s">
        <v>236</v>
      </c>
      <c r="D80" t="s">
        <v>216</v>
      </c>
    </row>
    <row r="81" spans="1:4">
      <c r="A81" s="277" t="s">
        <v>372</v>
      </c>
      <c r="B81" s="276" t="s">
        <v>373</v>
      </c>
      <c r="C81" t="s">
        <v>236</v>
      </c>
      <c r="D81" t="s">
        <v>216</v>
      </c>
    </row>
    <row r="82" spans="1:4">
      <c r="A82" s="271" t="s">
        <v>813</v>
      </c>
      <c r="B82" t="s">
        <v>731</v>
      </c>
      <c r="C82" t="s">
        <v>236</v>
      </c>
      <c r="D82" t="s">
        <v>216</v>
      </c>
    </row>
    <row r="83" spans="1:4">
      <c r="A83" s="271" t="s">
        <v>814</v>
      </c>
      <c r="B83" t="s">
        <v>732</v>
      </c>
      <c r="C83" t="s">
        <v>236</v>
      </c>
      <c r="D83" t="s">
        <v>216</v>
      </c>
    </row>
    <row r="84" spans="1:4">
      <c r="A84" s="271" t="s">
        <v>815</v>
      </c>
      <c r="B84" t="s">
        <v>733</v>
      </c>
      <c r="C84" t="s">
        <v>236</v>
      </c>
      <c r="D84" t="s">
        <v>216</v>
      </c>
    </row>
    <row r="85" spans="1:4">
      <c r="A85" t="s">
        <v>816</v>
      </c>
      <c r="B85" t="s">
        <v>734</v>
      </c>
      <c r="C85" t="s">
        <v>236</v>
      </c>
      <c r="D85" t="s">
        <v>216</v>
      </c>
    </row>
    <row r="86" spans="1:4">
      <c r="A86" t="s">
        <v>817</v>
      </c>
      <c r="B86" t="s">
        <v>735</v>
      </c>
      <c r="C86" t="s">
        <v>236</v>
      </c>
      <c r="D86" t="s">
        <v>216</v>
      </c>
    </row>
    <row r="87" spans="1:4">
      <c r="A87" t="s">
        <v>818</v>
      </c>
      <c r="B87" t="s">
        <v>736</v>
      </c>
      <c r="C87" t="s">
        <v>236</v>
      </c>
      <c r="D87" t="s">
        <v>216</v>
      </c>
    </row>
    <row r="88" spans="1:4">
      <c r="A88" t="s">
        <v>819</v>
      </c>
      <c r="B88" t="s">
        <v>737</v>
      </c>
      <c r="C88" t="s">
        <v>236</v>
      </c>
      <c r="D88" t="s">
        <v>216</v>
      </c>
    </row>
    <row r="89" spans="1:4">
      <c r="A89" t="s">
        <v>820</v>
      </c>
      <c r="B89" t="s">
        <v>738</v>
      </c>
      <c r="C89" t="s">
        <v>236</v>
      </c>
      <c r="D89" t="s">
        <v>216</v>
      </c>
    </row>
    <row r="90" spans="1:4">
      <c r="A90" t="s">
        <v>821</v>
      </c>
      <c r="B90" t="s">
        <v>739</v>
      </c>
      <c r="C90" t="s">
        <v>236</v>
      </c>
      <c r="D90" t="s">
        <v>216</v>
      </c>
    </row>
    <row r="91" spans="1:4">
      <c r="A91" t="s">
        <v>822</v>
      </c>
      <c r="B91" t="s">
        <v>740</v>
      </c>
      <c r="C91" t="s">
        <v>236</v>
      </c>
      <c r="D91" t="s">
        <v>216</v>
      </c>
    </row>
    <row r="92" spans="1:4">
      <c r="A92" s="276" t="s">
        <v>823</v>
      </c>
      <c r="B92" t="s">
        <v>741</v>
      </c>
      <c r="C92" t="s">
        <v>236</v>
      </c>
      <c r="D92" t="s">
        <v>216</v>
      </c>
    </row>
    <row r="93" spans="1:4">
      <c r="A93" t="s">
        <v>824</v>
      </c>
      <c r="B93" t="s">
        <v>742</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715</v>
      </c>
      <c r="B120" t="s">
        <v>712</v>
      </c>
      <c r="C120" t="s">
        <v>242</v>
      </c>
      <c r="D120" t="s">
        <v>225</v>
      </c>
      <c r="E120" t="s">
        <v>859</v>
      </c>
    </row>
    <row r="121" spans="1:5">
      <c r="A121" t="s">
        <v>716</v>
      </c>
      <c r="B121" t="s">
        <v>714</v>
      </c>
      <c r="C121" t="s">
        <v>242</v>
      </c>
      <c r="D121" t="s">
        <v>225</v>
      </c>
      <c r="E121" t="s">
        <v>860</v>
      </c>
    </row>
    <row r="122" spans="1:5">
      <c r="A122" t="s">
        <v>717</v>
      </c>
      <c r="B122" t="s">
        <v>713</v>
      </c>
      <c r="C122" t="s">
        <v>242</v>
      </c>
      <c r="D122" t="s">
        <v>225</v>
      </c>
      <c r="E122" t="s">
        <v>861</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643</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644</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644</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577</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578</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577</v>
      </c>
    </row>
    <row r="214" spans="1:5">
      <c r="A214" t="s">
        <v>534</v>
      </c>
      <c r="B214" t="s">
        <v>325</v>
      </c>
      <c r="C214" t="s">
        <v>249</v>
      </c>
      <c r="D214" t="s">
        <v>225</v>
      </c>
    </row>
    <row r="215" spans="1:5">
      <c r="A215" t="s">
        <v>540</v>
      </c>
      <c r="B215" t="s">
        <v>326</v>
      </c>
      <c r="C215" t="s">
        <v>395</v>
      </c>
      <c r="D215" t="s">
        <v>225</v>
      </c>
    </row>
    <row r="216" spans="1:5" ht="18.75">
      <c r="A216" s="269" t="s">
        <v>610</v>
      </c>
      <c r="B216" s="269"/>
      <c r="C216" s="269"/>
      <c r="D216" s="269"/>
      <c r="E216" s="269"/>
    </row>
    <row r="217" spans="1:5">
      <c r="A217" t="s">
        <v>630</v>
      </c>
      <c r="B217" t="s">
        <v>615</v>
      </c>
      <c r="C217" t="s">
        <v>215</v>
      </c>
      <c r="D217" t="s">
        <v>216</v>
      </c>
    </row>
    <row r="218" spans="1:5">
      <c r="A218" t="s">
        <v>631</v>
      </c>
      <c r="B218" t="s">
        <v>616</v>
      </c>
      <c r="C218" t="s">
        <v>364</v>
      </c>
      <c r="D218" t="s">
        <v>216</v>
      </c>
      <c r="E218" t="s">
        <v>569</v>
      </c>
    </row>
    <row r="219" spans="1:5">
      <c r="A219" t="s">
        <v>632</v>
      </c>
      <c r="B219" t="s">
        <v>617</v>
      </c>
      <c r="C219" t="s">
        <v>215</v>
      </c>
      <c r="D219" t="s">
        <v>216</v>
      </c>
    </row>
    <row r="220" spans="1:5">
      <c r="A220" t="s">
        <v>633</v>
      </c>
      <c r="B220" t="s">
        <v>618</v>
      </c>
      <c r="C220" t="s">
        <v>215</v>
      </c>
      <c r="D220" t="s">
        <v>216</v>
      </c>
    </row>
    <row r="221" spans="1:5">
      <c r="A221" t="s">
        <v>634</v>
      </c>
      <c r="B221" t="s">
        <v>619</v>
      </c>
      <c r="C221" t="s">
        <v>215</v>
      </c>
      <c r="D221" t="s">
        <v>216</v>
      </c>
    </row>
    <row r="222" spans="1:5">
      <c r="A222" t="s">
        <v>612</v>
      </c>
      <c r="B222" t="s">
        <v>620</v>
      </c>
      <c r="C222" t="s">
        <v>215</v>
      </c>
      <c r="D222" t="s">
        <v>216</v>
      </c>
    </row>
    <row r="223" spans="1:5">
      <c r="A223" t="s">
        <v>613</v>
      </c>
      <c r="B223" t="s">
        <v>621</v>
      </c>
      <c r="C223" t="s">
        <v>364</v>
      </c>
      <c r="D223" t="s">
        <v>216</v>
      </c>
      <c r="E223" t="s">
        <v>569</v>
      </c>
    </row>
    <row r="224" spans="1:5">
      <c r="A224" t="s">
        <v>635</v>
      </c>
      <c r="B224" t="s">
        <v>622</v>
      </c>
      <c r="C224" t="s">
        <v>215</v>
      </c>
      <c r="D224" t="s">
        <v>216</v>
      </c>
    </row>
    <row r="225" spans="1:5">
      <c r="A225" t="s">
        <v>614</v>
      </c>
      <c r="B225" t="s">
        <v>623</v>
      </c>
      <c r="C225" t="s">
        <v>215</v>
      </c>
      <c r="D225" t="s">
        <v>216</v>
      </c>
    </row>
    <row r="226" spans="1:5">
      <c r="A226" t="s">
        <v>636</v>
      </c>
      <c r="B226" t="s">
        <v>624</v>
      </c>
      <c r="C226" t="s">
        <v>215</v>
      </c>
      <c r="D226" t="s">
        <v>216</v>
      </c>
    </row>
    <row r="227" spans="1:5">
      <c r="A227" t="s">
        <v>637</v>
      </c>
      <c r="B227" t="s">
        <v>595</v>
      </c>
      <c r="C227" t="s">
        <v>247</v>
      </c>
      <c r="D227" t="s">
        <v>225</v>
      </c>
    </row>
    <row r="228" spans="1:5">
      <c r="A228" t="s">
        <v>638</v>
      </c>
      <c r="B228" t="s">
        <v>629</v>
      </c>
      <c r="C228" t="s">
        <v>247</v>
      </c>
      <c r="D228" t="s">
        <v>225</v>
      </c>
    </row>
    <row r="229" spans="1:5">
      <c r="A229" t="s">
        <v>639</v>
      </c>
      <c r="B229" t="s">
        <v>627</v>
      </c>
      <c r="C229" t="s">
        <v>247</v>
      </c>
      <c r="D229" t="s">
        <v>225</v>
      </c>
    </row>
    <row r="230" spans="1:5">
      <c r="A230" t="s">
        <v>640</v>
      </c>
      <c r="B230" t="s">
        <v>597</v>
      </c>
      <c r="C230" t="s">
        <v>229</v>
      </c>
      <c r="D230" t="s">
        <v>225</v>
      </c>
    </row>
    <row r="231" spans="1:5">
      <c r="A231" t="s">
        <v>641</v>
      </c>
      <c r="B231" t="s">
        <v>628</v>
      </c>
      <c r="C231" t="s">
        <v>229</v>
      </c>
      <c r="D231" t="s">
        <v>225</v>
      </c>
    </row>
    <row r="232" spans="1:5">
      <c r="A232" t="s">
        <v>642</v>
      </c>
      <c r="B232" t="s">
        <v>625</v>
      </c>
      <c r="C232" t="s">
        <v>224</v>
      </c>
      <c r="D232" t="s">
        <v>225</v>
      </c>
    </row>
    <row r="233" spans="1:5">
      <c r="A233" t="s">
        <v>626</v>
      </c>
      <c r="B233" t="s">
        <v>599</v>
      </c>
      <c r="C233" t="s">
        <v>229</v>
      </c>
      <c r="D233" t="s">
        <v>225</v>
      </c>
    </row>
    <row r="234" spans="1:5">
      <c r="A234" t="s">
        <v>646</v>
      </c>
      <c r="B234" t="s">
        <v>645</v>
      </c>
      <c r="C234" t="s">
        <v>229</v>
      </c>
      <c r="D234" t="s">
        <v>225</v>
      </c>
    </row>
    <row r="235" spans="1:5" ht="18.75">
      <c r="A235" s="269" t="s">
        <v>847</v>
      </c>
      <c r="B235" s="269"/>
      <c r="C235" s="269"/>
      <c r="D235" s="269"/>
      <c r="E235" s="269"/>
    </row>
    <row r="236" spans="1:5" ht="105">
      <c r="A236" t="s">
        <v>850</v>
      </c>
      <c r="B236" t="s">
        <v>848</v>
      </c>
      <c r="C236" t="s">
        <v>247</v>
      </c>
      <c r="D236" t="s">
        <v>225</v>
      </c>
      <c r="E236" s="343" t="s">
        <v>854</v>
      </c>
    </row>
    <row r="237" spans="1:5" ht="105">
      <c r="A237" t="s">
        <v>852</v>
      </c>
      <c r="B237" t="s">
        <v>849</v>
      </c>
      <c r="C237" t="s">
        <v>247</v>
      </c>
      <c r="D237" t="s">
        <v>225</v>
      </c>
      <c r="E237" s="343" t="s">
        <v>854</v>
      </c>
    </row>
    <row r="238" spans="1:5" ht="105">
      <c r="A238" t="s">
        <v>853</v>
      </c>
      <c r="B238" t="s">
        <v>851</v>
      </c>
      <c r="C238" t="s">
        <v>247</v>
      </c>
      <c r="D238" t="s">
        <v>225</v>
      </c>
      <c r="E238" s="343" t="s">
        <v>854</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36" t="s">
        <v>122</v>
      </c>
      <c r="D9" s="517" t="s">
        <v>34</v>
      </c>
      <c r="E9" s="439" t="s">
        <v>121</v>
      </c>
      <c r="F9" s="439" t="s">
        <v>118</v>
      </c>
      <c r="G9" s="439" t="s">
        <v>1</v>
      </c>
      <c r="H9" s="439" t="s">
        <v>368</v>
      </c>
      <c r="I9" s="439" t="s">
        <v>3</v>
      </c>
      <c r="J9" s="439" t="s">
        <v>4</v>
      </c>
      <c r="K9" s="439" t="s">
        <v>5</v>
      </c>
      <c r="L9" s="439" t="s">
        <v>6</v>
      </c>
      <c r="M9" s="439" t="s">
        <v>7</v>
      </c>
      <c r="N9" s="439" t="s">
        <v>8</v>
      </c>
      <c r="O9" s="439"/>
      <c r="P9" s="439"/>
      <c r="Q9" s="439"/>
      <c r="R9" s="439" t="s">
        <v>9</v>
      </c>
      <c r="S9" s="517" t="s">
        <v>447</v>
      </c>
      <c r="T9" s="517" t="s">
        <v>116</v>
      </c>
      <c r="U9" s="439" t="s">
        <v>89</v>
      </c>
      <c r="V9" s="439" t="s">
        <v>12</v>
      </c>
      <c r="W9" s="439"/>
      <c r="X9" s="439" t="s">
        <v>14</v>
      </c>
      <c r="Y9" s="439" t="s">
        <v>441</v>
      </c>
    </row>
    <row r="10" spans="3:30" ht="31.5" customHeight="1">
      <c r="C10" s="537"/>
      <c r="D10" s="452"/>
      <c r="E10" s="439"/>
      <c r="F10" s="439"/>
      <c r="G10" s="439"/>
      <c r="H10" s="439"/>
      <c r="I10" s="439"/>
      <c r="J10" s="439"/>
      <c r="K10" s="439"/>
      <c r="L10" s="439"/>
      <c r="M10" s="439"/>
      <c r="N10" s="439" t="s">
        <v>15</v>
      </c>
      <c r="O10" s="439"/>
      <c r="P10" s="439"/>
      <c r="Q10" s="439" t="s">
        <v>16</v>
      </c>
      <c r="R10" s="439"/>
      <c r="S10" s="452"/>
      <c r="T10" s="452"/>
      <c r="U10" s="439"/>
      <c r="V10" s="439"/>
      <c r="W10" s="439"/>
      <c r="X10" s="439"/>
      <c r="Y10" s="439"/>
    </row>
    <row r="11" spans="3:30" ht="78.75" customHeight="1">
      <c r="C11" s="538"/>
      <c r="D11" s="438"/>
      <c r="E11" s="439"/>
      <c r="F11" s="439"/>
      <c r="G11" s="439"/>
      <c r="H11" s="439"/>
      <c r="I11" s="439"/>
      <c r="J11" s="439"/>
      <c r="K11" s="439"/>
      <c r="L11" s="439"/>
      <c r="M11" s="439"/>
      <c r="N11" s="27" t="s">
        <v>17</v>
      </c>
      <c r="O11" s="27" t="s">
        <v>18</v>
      </c>
      <c r="P11" s="27" t="s">
        <v>19</v>
      </c>
      <c r="Q11" s="439"/>
      <c r="R11" s="439"/>
      <c r="S11" s="438"/>
      <c r="T11" s="438"/>
      <c r="U11" s="439"/>
      <c r="V11" s="27" t="s">
        <v>20</v>
      </c>
      <c r="W11" s="27" t="s">
        <v>21</v>
      </c>
      <c r="X11" s="439"/>
      <c r="Y11" s="439"/>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Mardsr8SFdCK6k9eVRiH/D43NfMbfq0no1LQ61mXzEinOREPiO1hJeQjZub4d3TdgM8h+fmdhJY/HRlXiPm6ug==" saltValue="QFsXkwFwpyl/3Ru5VlQ0Tg=="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17" t="s">
        <v>119</v>
      </c>
      <c r="E9" s="439" t="s">
        <v>118</v>
      </c>
      <c r="F9" s="439" t="s">
        <v>1</v>
      </c>
      <c r="G9" s="439" t="s">
        <v>368</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4:30" ht="31.5" customHeight="1">
      <c r="D10" s="452"/>
      <c r="E10" s="439"/>
      <c r="F10" s="439"/>
      <c r="G10" s="439"/>
      <c r="H10" s="439"/>
      <c r="I10" s="439"/>
      <c r="J10" s="439"/>
      <c r="K10" s="439"/>
      <c r="L10" s="439"/>
      <c r="M10" s="439" t="s">
        <v>15</v>
      </c>
      <c r="N10" s="439"/>
      <c r="O10" s="439"/>
      <c r="P10" s="439" t="s">
        <v>16</v>
      </c>
      <c r="Q10" s="439"/>
      <c r="R10" s="452"/>
      <c r="S10" s="452"/>
      <c r="T10" s="439"/>
      <c r="U10" s="439"/>
      <c r="V10" s="439"/>
      <c r="W10" s="439"/>
      <c r="X10" s="439"/>
    </row>
    <row r="11" spans="4:30" ht="45">
      <c r="D11" s="438"/>
      <c r="E11" s="439"/>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4:30" ht="17.25" customHeight="1">
      <c r="D12" s="72" t="s">
        <v>334</v>
      </c>
      <c r="E12" s="60" t="s">
        <v>858</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ijwZv8D6b/wcdVveCtYO+4TShBN2fTMVR2gQHH7UlWrd+YEGEfNrLg74/s7JWeHpiK4ftxuMDL7VxyQ5H0BwrQ==" saltValue="6GtaTlJ/RKo5EaFwIBuxoA==" spinCount="100000" sheet="1" objects="1" scenarios="1"/>
  <mergeCells count="19">
    <mergeCell ref="H9:H11"/>
    <mergeCell ref="D9:D11"/>
    <mergeCell ref="I9:I11"/>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0" t="s">
        <v>375</v>
      </c>
      <c r="F9" s="441"/>
      <c r="G9" s="441"/>
      <c r="H9" s="441"/>
      <c r="I9" s="442"/>
      <c r="J9" s="17"/>
    </row>
    <row r="10" spans="5:10">
      <c r="E10" s="517" t="s">
        <v>119</v>
      </c>
      <c r="F10" s="517" t="s">
        <v>126</v>
      </c>
      <c r="G10" s="517" t="s">
        <v>127</v>
      </c>
      <c r="H10" s="517" t="s">
        <v>325</v>
      </c>
      <c r="I10" s="517" t="s">
        <v>326</v>
      </c>
      <c r="J10" s="17"/>
    </row>
    <row r="11" spans="5:10">
      <c r="E11" s="539"/>
      <c r="F11" s="452"/>
      <c r="G11" s="452"/>
      <c r="H11" s="452"/>
      <c r="I11" s="452"/>
      <c r="J11" s="17"/>
    </row>
    <row r="12" spans="5:10">
      <c r="E12" s="540"/>
      <c r="F12" s="438"/>
      <c r="G12" s="438"/>
      <c r="H12" s="438"/>
      <c r="I12" s="438"/>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ULE7Pbz2D+JPScrsk3M41JcAHrbc/e0CIxU1dJGvgOylgRvnwNh1RoLUl9GZ39hkO563YkkFlkXpNN1I0zDrEw==" saltValue="bWOtNBVTP2MFH8AeOXZ+b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5"/>
  <sheetData>
    <row r="1" spans="2:5">
      <c r="B1" s="297" t="s">
        <v>893</v>
      </c>
      <c r="E1">
        <v>7</v>
      </c>
    </row>
    <row r="2" spans="2:5">
      <c r="B2" s="297" t="s">
        <v>894</v>
      </c>
    </row>
    <row r="3" spans="2:5">
      <c r="B3" s="297" t="s">
        <v>894</v>
      </c>
    </row>
    <row r="4" spans="2:5">
      <c r="B4" s="297" t="s">
        <v>894</v>
      </c>
    </row>
    <row r="5" spans="2:5">
      <c r="B5" s="297" t="s">
        <v>895</v>
      </c>
    </row>
    <row r="6" spans="2:5">
      <c r="B6" s="297" t="s">
        <v>895</v>
      </c>
    </row>
    <row r="7" spans="2:5">
      <c r="B7" s="297" t="s">
        <v>894</v>
      </c>
    </row>
    <row r="8" spans="2:5">
      <c r="B8" s="297"/>
    </row>
    <row r="9" spans="2:5">
      <c r="B9" s="297"/>
    </row>
    <row r="10" spans="2:5">
      <c r="B10" s="297"/>
    </row>
    <row r="11" spans="2:5">
      <c r="B11" s="297"/>
    </row>
    <row r="12" spans="2:5">
      <c r="B12" s="297"/>
    </row>
    <row r="13" spans="2:5">
      <c r="B13" s="297"/>
    </row>
    <row r="14" spans="2:5">
      <c r="B14" s="297"/>
    </row>
    <row r="15" spans="2:5">
      <c r="B15" s="297"/>
    </row>
    <row r="16" spans="2:5">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43" t="s">
        <v>370</v>
      </c>
      <c r="E9" s="544"/>
      <c r="F9" s="544"/>
      <c r="G9" s="544"/>
      <c r="H9" s="545"/>
    </row>
    <row r="10" spans="4:9">
      <c r="D10" s="517" t="s">
        <v>119</v>
      </c>
      <c r="E10" s="517" t="s">
        <v>546</v>
      </c>
      <c r="F10" s="517" t="s">
        <v>128</v>
      </c>
      <c r="G10" s="517" t="s">
        <v>129</v>
      </c>
      <c r="H10" s="517" t="s">
        <v>130</v>
      </c>
    </row>
    <row r="11" spans="4:9">
      <c r="D11" s="541"/>
      <c r="E11" s="541"/>
      <c r="F11" s="452"/>
      <c r="G11" s="452"/>
      <c r="H11" s="452"/>
    </row>
    <row r="12" spans="4:9">
      <c r="D12" s="542"/>
      <c r="E12" s="542"/>
      <c r="F12" s="438"/>
      <c r="G12" s="438"/>
      <c r="H12" s="438"/>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40" t="s">
        <v>371</v>
      </c>
      <c r="F9" s="441"/>
      <c r="G9" s="441"/>
      <c r="H9" s="441"/>
      <c r="I9" s="83"/>
    </row>
    <row r="10" spans="5:9">
      <c r="E10" s="517" t="s">
        <v>119</v>
      </c>
      <c r="F10" s="517" t="s">
        <v>126</v>
      </c>
      <c r="G10" s="517" t="s">
        <v>127</v>
      </c>
      <c r="H10" s="517" t="s">
        <v>131</v>
      </c>
      <c r="I10" s="546" t="s">
        <v>327</v>
      </c>
    </row>
    <row r="11" spans="5:9">
      <c r="E11" s="541"/>
      <c r="F11" s="452"/>
      <c r="G11" s="452"/>
      <c r="H11" s="452"/>
      <c r="I11" s="547"/>
    </row>
    <row r="12" spans="5:9">
      <c r="E12" s="542"/>
      <c r="F12" s="438"/>
      <c r="G12" s="438"/>
      <c r="H12" s="438"/>
      <c r="I12" s="548"/>
    </row>
    <row r="13" spans="5:9" hidden="1">
      <c r="E13" s="53"/>
      <c r="F13" s="13"/>
      <c r="G13" s="81"/>
      <c r="H13" s="81"/>
      <c r="I13" s="84"/>
    </row>
    <row r="14" spans="5:9" ht="24.75" customHeight="1">
      <c r="E14" s="2"/>
      <c r="F14" s="35"/>
      <c r="G14" s="35"/>
      <c r="H14" s="35"/>
      <c r="I14" s="208" t="s">
        <v>392</v>
      </c>
    </row>
  </sheetData>
  <sheetProtection algorithmName="SHA-512" hashValue="ieoHyAq8siIXJz2tlQz3je7EHCQD9hLMcNjomjR2yFh98pSIZKoLphNxDWFaWtwJihF4TSI6g8EmaK7gpTld6g==" saltValue="kzCzWvrqKyZUG7Dx4Hsotg=="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SGCO Bckup</cp:lastModifiedBy>
  <cp:lastPrinted>2016-09-08T06:44:45Z</cp:lastPrinted>
  <dcterms:created xsi:type="dcterms:W3CDTF">2015-12-16T12:56:50Z</dcterms:created>
  <dcterms:modified xsi:type="dcterms:W3CDTF">2024-10-11T06:34:05Z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